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6605" windowHeight="8010"/>
  </bookViews>
  <sheets>
    <sheet name="Sheet1" sheetId="7" r:id="rId1"/>
    <sheet name="Sheet2" sheetId="12" state="hidden" r:id="rId2"/>
  </sheets>
  <definedNames>
    <definedName name="_xlnm.Print_Area" localSheetId="0">Sheet1!$A$1:$W$281</definedName>
    <definedName name="_xlnm.Print_Titles" localSheetId="0">Sheet1!$3:$5</definedName>
  </definedNames>
  <calcPr calcId="144525"/>
</workbook>
</file>

<file path=xl/calcChain.xml><?xml version="1.0" encoding="utf-8"?>
<calcChain xmlns="http://schemas.openxmlformats.org/spreadsheetml/2006/main">
  <c r="P184" i="7"/>
  <c r="P183"/>
  <c r="P182"/>
  <c r="P181"/>
  <c r="P278"/>
  <c r="P276"/>
  <c r="P275"/>
  <c r="P274"/>
  <c r="P273"/>
  <c r="P271"/>
  <c r="P270"/>
  <c r="P269"/>
  <c r="P268"/>
  <c r="P267"/>
  <c r="P266"/>
  <c r="P265"/>
  <c r="P263"/>
  <c r="P261"/>
  <c r="P260"/>
  <c r="P258"/>
  <c r="P257"/>
  <c r="P255"/>
  <c r="P252"/>
  <c r="P251"/>
  <c r="P250"/>
  <c r="P249"/>
  <c r="P246"/>
  <c r="P243"/>
  <c r="P235"/>
  <c r="P234"/>
  <c r="P233"/>
  <c r="P232"/>
  <c r="P231"/>
  <c r="P230"/>
  <c r="P229"/>
  <c r="P228"/>
  <c r="P227"/>
  <c r="P226"/>
  <c r="P225"/>
  <c r="P224"/>
  <c r="P223"/>
  <c r="P222"/>
  <c r="P221"/>
  <c r="P220"/>
  <c r="P219"/>
  <c r="P218"/>
  <c r="P217"/>
  <c r="P216"/>
  <c r="P215"/>
  <c r="P214"/>
  <c r="P213"/>
  <c r="P210"/>
  <c r="P209"/>
  <c r="P208"/>
  <c r="P207"/>
  <c r="P206"/>
  <c r="P205"/>
  <c r="P204"/>
  <c r="P203"/>
  <c r="P202"/>
  <c r="P200"/>
  <c r="P199"/>
  <c r="P198"/>
  <c r="P197"/>
  <c r="P194"/>
  <c r="P193"/>
  <c r="P192"/>
  <c r="P191"/>
  <c r="P190"/>
  <c r="P187"/>
  <c r="P179"/>
  <c r="P178"/>
  <c r="P177"/>
  <c r="P176"/>
  <c r="P175"/>
  <c r="P173"/>
  <c r="P171"/>
  <c r="P170"/>
  <c r="P169"/>
  <c r="P166"/>
  <c r="P165"/>
  <c r="P163"/>
  <c r="P162"/>
  <c r="P161"/>
  <c r="P160"/>
  <c r="P159"/>
  <c r="P155"/>
  <c r="P152"/>
  <c r="P151"/>
  <c r="P150"/>
  <c r="P149"/>
  <c r="P148"/>
  <c r="P147"/>
  <c r="P146"/>
  <c r="P145"/>
  <c r="P144"/>
  <c r="P143"/>
  <c r="P142"/>
  <c r="P141"/>
  <c r="P140"/>
  <c r="P139"/>
  <c r="P138"/>
  <c r="P137"/>
  <c r="P136"/>
  <c r="P135"/>
  <c r="P134"/>
  <c r="P133"/>
  <c r="P132"/>
  <c r="P131"/>
  <c r="P129"/>
  <c r="P128"/>
  <c r="P127"/>
  <c r="P126"/>
  <c r="P125"/>
  <c r="P124"/>
  <c r="P123"/>
  <c r="P122"/>
  <c r="P121"/>
  <c r="P120"/>
  <c r="P119"/>
  <c r="P118"/>
  <c r="P117"/>
  <c r="P116"/>
  <c r="P115"/>
  <c r="P113"/>
  <c r="P112"/>
  <c r="P111"/>
  <c r="P110"/>
  <c r="P109"/>
  <c r="P108"/>
  <c r="P107"/>
  <c r="P106"/>
  <c r="P105"/>
  <c r="P104"/>
  <c r="P103"/>
  <c r="P102"/>
  <c r="P101"/>
  <c r="P100"/>
  <c r="P99"/>
  <c r="P98"/>
  <c r="P97"/>
  <c r="P96"/>
  <c r="P95"/>
  <c r="P94"/>
  <c r="P93"/>
  <c r="P92"/>
  <c r="P91"/>
  <c r="P90"/>
  <c r="P89"/>
  <c r="P88"/>
  <c r="P87"/>
  <c r="P86"/>
  <c r="P85"/>
  <c r="P84"/>
  <c r="P83"/>
  <c r="P82"/>
  <c r="P81"/>
  <c r="P80"/>
  <c r="P79"/>
  <c r="P78"/>
  <c r="P77"/>
  <c r="P76"/>
  <c r="P75"/>
  <c r="P74"/>
  <c r="P73"/>
  <c r="P72"/>
  <c r="P71"/>
  <c r="P70"/>
  <c r="P69"/>
  <c r="P68"/>
  <c r="P63"/>
  <c r="P62"/>
  <c r="P59"/>
  <c r="P58"/>
  <c r="P55"/>
  <c r="P53"/>
  <c r="P52"/>
  <c r="P51"/>
  <c r="P50"/>
  <c r="P49"/>
  <c r="P48"/>
  <c r="P46"/>
  <c r="P45"/>
  <c r="P42"/>
  <c r="P41"/>
  <c r="P40"/>
  <c r="P39"/>
  <c r="P38"/>
  <c r="P37"/>
  <c r="P36"/>
  <c r="P34"/>
  <c r="P31"/>
  <c r="P29"/>
  <c r="P28"/>
  <c r="P27"/>
  <c r="P26"/>
  <c r="P25"/>
  <c r="P24"/>
  <c r="P23"/>
  <c r="P22"/>
  <c r="P21"/>
  <c r="P20"/>
  <c r="P19"/>
  <c r="P18"/>
  <c r="P17"/>
  <c r="P16"/>
  <c r="P15"/>
  <c r="P14"/>
  <c r="P13"/>
  <c r="P12"/>
  <c r="P11"/>
  <c r="P10"/>
  <c r="P8"/>
  <c r="P7"/>
  <c r="K278"/>
  <c r="K276"/>
  <c r="K275"/>
  <c r="K274"/>
  <c r="K273"/>
  <c r="K272"/>
  <c r="K271"/>
  <c r="K270"/>
  <c r="K269"/>
  <c r="K268"/>
  <c r="K267"/>
  <c r="K266"/>
  <c r="K265"/>
  <c r="K263"/>
  <c r="K261"/>
  <c r="K258"/>
  <c r="K257"/>
  <c r="K255"/>
  <c r="K243"/>
  <c r="K240"/>
  <c r="K239"/>
  <c r="K234"/>
  <c r="K233"/>
  <c r="K230"/>
  <c r="K228"/>
  <c r="K227"/>
  <c r="K226"/>
  <c r="K224"/>
  <c r="K223"/>
  <c r="K222"/>
  <c r="K220"/>
  <c r="K217"/>
  <c r="K216"/>
  <c r="K215"/>
  <c r="K214"/>
  <c r="K210"/>
  <c r="I205"/>
  <c r="K202" s="1"/>
  <c r="K145"/>
  <c r="K119"/>
  <c r="K106"/>
  <c r="K193"/>
  <c r="K192"/>
  <c r="K191"/>
  <c r="K187"/>
  <c r="K183"/>
  <c r="K182"/>
  <c r="K179"/>
  <c r="K178"/>
  <c r="K177"/>
  <c r="K176"/>
  <c r="K175"/>
  <c r="K149"/>
  <c r="K148"/>
  <c r="K147"/>
  <c r="K146"/>
  <c r="K171"/>
  <c r="K170"/>
  <c r="K169"/>
  <c r="K166"/>
  <c r="K165"/>
  <c r="K163"/>
  <c r="K161"/>
  <c r="K160"/>
  <c r="K156"/>
  <c r="K155"/>
  <c r="K154"/>
  <c r="K152"/>
  <c r="K151"/>
  <c r="K143"/>
  <c r="K142"/>
  <c r="K140"/>
  <c r="K138"/>
  <c r="K137"/>
  <c r="K128"/>
  <c r="K127"/>
  <c r="K125"/>
  <c r="K124"/>
  <c r="K123"/>
  <c r="K122"/>
  <c r="K121"/>
  <c r="K120"/>
  <c r="K113"/>
  <c r="K112"/>
  <c r="K111"/>
  <c r="K110"/>
  <c r="K109"/>
  <c r="K108"/>
  <c r="K107"/>
  <c r="K104"/>
  <c r="K103"/>
  <c r="K102"/>
  <c r="K101"/>
  <c r="K98"/>
  <c r="K97"/>
  <c r="K96"/>
  <c r="K95"/>
  <c r="K94"/>
  <c r="K93"/>
  <c r="K90"/>
  <c r="K89"/>
  <c r="K86"/>
  <c r="K85"/>
  <c r="K84"/>
  <c r="K83"/>
  <c r="K67"/>
  <c r="K80"/>
  <c r="K79"/>
  <c r="K78"/>
  <c r="K76"/>
  <c r="K75"/>
  <c r="K74"/>
  <c r="K73"/>
  <c r="K72"/>
  <c r="K71"/>
  <c r="K70"/>
  <c r="K69"/>
  <c r="K68"/>
  <c r="K63"/>
  <c r="K62"/>
  <c r="K55"/>
  <c r="K46"/>
  <c r="K45"/>
  <c r="K42"/>
  <c r="K41"/>
  <c r="K40"/>
  <c r="K39"/>
  <c r="K38"/>
  <c r="K37"/>
  <c r="K36"/>
  <c r="K34"/>
  <c r="K31"/>
  <c r="K28"/>
  <c r="K27"/>
  <c r="K26"/>
  <c r="K25"/>
  <c r="K22"/>
  <c r="K21"/>
  <c r="K20"/>
  <c r="K19"/>
  <c r="K17"/>
  <c r="K15"/>
  <c r="K14"/>
  <c r="K11"/>
  <c r="K8"/>
  <c r="K7"/>
  <c r="U279"/>
  <c r="T279"/>
  <c r="S279"/>
  <c r="Q279"/>
  <c r="O279"/>
  <c r="N279"/>
  <c r="M279"/>
  <c r="J279"/>
  <c r="I279"/>
  <c r="F279"/>
  <c r="E279"/>
  <c r="N277"/>
  <c r="I277"/>
  <c r="I241"/>
  <c r="I244" s="1"/>
  <c r="E277"/>
  <c r="Q277"/>
  <c r="M277"/>
  <c r="J277"/>
  <c r="F277"/>
  <c r="E264"/>
  <c r="J262"/>
  <c r="K262" s="1"/>
  <c r="I262"/>
  <c r="I259"/>
  <c r="E259"/>
  <c r="M253"/>
  <c r="J253"/>
  <c r="F253"/>
  <c r="E253"/>
  <c r="I252"/>
  <c r="I253" s="1"/>
  <c r="Q244"/>
  <c r="N244"/>
  <c r="M244"/>
  <c r="F244"/>
  <c r="E244"/>
  <c r="E236"/>
  <c r="I235"/>
  <c r="K232" s="1"/>
  <c r="I229"/>
  <c r="K229" s="1"/>
  <c r="M236"/>
  <c r="F236"/>
  <c r="I221"/>
  <c r="K219" s="1"/>
  <c r="I218"/>
  <c r="J211"/>
  <c r="E211"/>
  <c r="I209"/>
  <c r="K206" s="1"/>
  <c r="I194"/>
  <c r="K190" s="1"/>
  <c r="I199"/>
  <c r="K197" s="1"/>
  <c r="E185"/>
  <c r="Q180"/>
  <c r="E180"/>
  <c r="N172"/>
  <c r="J172"/>
  <c r="F172"/>
  <c r="E172"/>
  <c r="M167"/>
  <c r="M172" s="1"/>
  <c r="I167"/>
  <c r="K164" s="1"/>
  <c r="I162"/>
  <c r="K159" s="1"/>
  <c r="Q157"/>
  <c r="N157"/>
  <c r="F157"/>
  <c r="E157"/>
  <c r="I153"/>
  <c r="K150" s="1"/>
  <c r="I144"/>
  <c r="K144" s="1"/>
  <c r="I139"/>
  <c r="K136" s="1"/>
  <c r="I135"/>
  <c r="K131" s="1"/>
  <c r="I129"/>
  <c r="K129" s="1"/>
  <c r="I118"/>
  <c r="K114" s="1"/>
  <c r="I105"/>
  <c r="K105" s="1"/>
  <c r="I91"/>
  <c r="K88" s="1"/>
  <c r="I87"/>
  <c r="O82" s="1"/>
  <c r="J81"/>
  <c r="J157" s="1"/>
  <c r="I81"/>
  <c r="E64"/>
  <c r="E60"/>
  <c r="F54"/>
  <c r="E54"/>
  <c r="E47"/>
  <c r="Q43"/>
  <c r="E43"/>
  <c r="N32"/>
  <c r="M32"/>
  <c r="J32"/>
  <c r="F32"/>
  <c r="E32"/>
  <c r="I29"/>
  <c r="K24" s="1"/>
  <c r="I23"/>
  <c r="K18" s="1"/>
  <c r="I16"/>
  <c r="K16" s="1"/>
  <c r="I12"/>
  <c r="K12" s="1"/>
  <c r="I99"/>
  <c r="K99" s="1"/>
  <c r="I64"/>
  <c r="I60"/>
  <c r="I56"/>
  <c r="I53"/>
  <c r="I54" s="1"/>
  <c r="I47"/>
  <c r="I43"/>
  <c r="I264"/>
  <c r="K221" l="1"/>
  <c r="I236"/>
  <c r="K279"/>
  <c r="P32"/>
  <c r="K167"/>
  <c r="P277"/>
  <c r="K91"/>
  <c r="K194"/>
  <c r="K141"/>
  <c r="K253"/>
  <c r="K277"/>
  <c r="P279"/>
  <c r="P172"/>
  <c r="P164"/>
  <c r="K29"/>
  <c r="K153"/>
  <c r="K82"/>
  <c r="K225"/>
  <c r="I172"/>
  <c r="K172" s="1"/>
  <c r="O238"/>
  <c r="K23"/>
  <c r="K87"/>
  <c r="K100"/>
  <c r="K126"/>
  <c r="K235"/>
  <c r="K241"/>
  <c r="I157"/>
  <c r="K157" s="1"/>
  <c r="I211"/>
  <c r="K211" s="1"/>
  <c r="K13"/>
  <c r="K81"/>
  <c r="K77"/>
  <c r="K162"/>
  <c r="K92"/>
  <c r="K218"/>
  <c r="K238"/>
  <c r="K213"/>
  <c r="P167"/>
  <c r="I32"/>
  <c r="K32" s="1"/>
  <c r="O77"/>
  <c r="K10"/>
  <c r="K139"/>
  <c r="K249"/>
  <c r="O276"/>
  <c r="O275"/>
  <c r="U277"/>
  <c r="T277"/>
  <c r="S277"/>
  <c r="O42"/>
  <c r="M43"/>
  <c r="S43"/>
  <c r="R43"/>
  <c r="N43"/>
  <c r="J43"/>
  <c r="K43" s="1"/>
  <c r="F43"/>
  <c r="O232"/>
  <c r="O225"/>
  <c r="O206"/>
  <c r="O202"/>
  <c r="I195"/>
  <c r="O274"/>
  <c r="O273"/>
  <c r="U264"/>
  <c r="T264"/>
  <c r="S264"/>
  <c r="Q264"/>
  <c r="N264"/>
  <c r="M264"/>
  <c r="J264"/>
  <c r="K264" s="1"/>
  <c r="F264"/>
  <c r="O263"/>
  <c r="O264" s="1"/>
  <c r="U262"/>
  <c r="T262"/>
  <c r="Q262"/>
  <c r="N262"/>
  <c r="M262"/>
  <c r="F262"/>
  <c r="E262"/>
  <c r="O261"/>
  <c r="O262" s="1"/>
  <c r="U259"/>
  <c r="T259"/>
  <c r="S259"/>
  <c r="Q259"/>
  <c r="N259"/>
  <c r="P259" s="1"/>
  <c r="M259"/>
  <c r="J259"/>
  <c r="K259" s="1"/>
  <c r="F259"/>
  <c r="O258"/>
  <c r="O257"/>
  <c r="O255"/>
  <c r="U253"/>
  <c r="T253"/>
  <c r="S253"/>
  <c r="Q253"/>
  <c r="N253"/>
  <c r="P253" s="1"/>
  <c r="U247"/>
  <c r="T247"/>
  <c r="S247"/>
  <c r="Q247"/>
  <c r="N247"/>
  <c r="P247" s="1"/>
  <c r="M247"/>
  <c r="I247"/>
  <c r="J247" s="1"/>
  <c r="F247"/>
  <c r="E247"/>
  <c r="O246"/>
  <c r="O247" s="1"/>
  <c r="J246"/>
  <c r="U244"/>
  <c r="T244"/>
  <c r="S244"/>
  <c r="J244"/>
  <c r="K244" s="1"/>
  <c r="O243"/>
  <c r="U236"/>
  <c r="T236"/>
  <c r="S236"/>
  <c r="Q236"/>
  <c r="N236"/>
  <c r="P236" s="1"/>
  <c r="J236"/>
  <c r="K236" s="1"/>
  <c r="O219"/>
  <c r="U211"/>
  <c r="T211"/>
  <c r="S211"/>
  <c r="Q211"/>
  <c r="N211"/>
  <c r="M211"/>
  <c r="F211"/>
  <c r="O210"/>
  <c r="U195"/>
  <c r="T195"/>
  <c r="S195"/>
  <c r="Q195"/>
  <c r="N195"/>
  <c r="M195"/>
  <c r="J195"/>
  <c r="F195"/>
  <c r="E195"/>
  <c r="U188"/>
  <c r="T188"/>
  <c r="S188"/>
  <c r="Q188"/>
  <c r="N188"/>
  <c r="P188" s="1"/>
  <c r="M188"/>
  <c r="J188"/>
  <c r="K188" s="1"/>
  <c r="I188"/>
  <c r="F188"/>
  <c r="E188"/>
  <c r="O187"/>
  <c r="O188" s="1"/>
  <c r="U185"/>
  <c r="T185"/>
  <c r="S185"/>
  <c r="Q185"/>
  <c r="N185"/>
  <c r="M185"/>
  <c r="J185"/>
  <c r="F185"/>
  <c r="I184"/>
  <c r="U180"/>
  <c r="T180"/>
  <c r="S180"/>
  <c r="M180"/>
  <c r="J180"/>
  <c r="K180" s="1"/>
  <c r="I180"/>
  <c r="F180"/>
  <c r="O179"/>
  <c r="O178"/>
  <c r="O177"/>
  <c r="O176"/>
  <c r="O175"/>
  <c r="N174"/>
  <c r="P174" s="1"/>
  <c r="U172"/>
  <c r="T172"/>
  <c r="S172"/>
  <c r="Q172"/>
  <c r="O171"/>
  <c r="O170"/>
  <c r="O169"/>
  <c r="O164"/>
  <c r="O163"/>
  <c r="O159"/>
  <c r="U157"/>
  <c r="T157"/>
  <c r="S157"/>
  <c r="M156"/>
  <c r="O154"/>
  <c r="M153"/>
  <c r="O150"/>
  <c r="O145"/>
  <c r="O141"/>
  <c r="O136"/>
  <c r="O131"/>
  <c r="O126"/>
  <c r="O119"/>
  <c r="O114"/>
  <c r="O106"/>
  <c r="O100"/>
  <c r="O92"/>
  <c r="O88"/>
  <c r="O68"/>
  <c r="U64"/>
  <c r="T64"/>
  <c r="S64"/>
  <c r="Q64"/>
  <c r="N64"/>
  <c r="M64"/>
  <c r="J64"/>
  <c r="K64" s="1"/>
  <c r="F64"/>
  <c r="O63"/>
  <c r="O62"/>
  <c r="U60"/>
  <c r="T60"/>
  <c r="S60"/>
  <c r="Q60"/>
  <c r="R60" s="1"/>
  <c r="N60"/>
  <c r="M60"/>
  <c r="F60"/>
  <c r="R59"/>
  <c r="O59"/>
  <c r="J59"/>
  <c r="K59" s="1"/>
  <c r="R58"/>
  <c r="O58"/>
  <c r="J58"/>
  <c r="K58" s="1"/>
  <c r="U56"/>
  <c r="T56"/>
  <c r="S56"/>
  <c r="Q56"/>
  <c r="N56"/>
  <c r="M56"/>
  <c r="J56"/>
  <c r="K56" s="1"/>
  <c r="F56"/>
  <c r="E56"/>
  <c r="O55"/>
  <c r="O56" s="1"/>
  <c r="P60" l="1"/>
  <c r="P64"/>
  <c r="P156"/>
  <c r="P154"/>
  <c r="O244"/>
  <c r="I185"/>
  <c r="K185" s="1"/>
  <c r="K181"/>
  <c r="K184"/>
  <c r="R280"/>
  <c r="P185"/>
  <c r="P195"/>
  <c r="P211"/>
  <c r="P262"/>
  <c r="P264"/>
  <c r="M157"/>
  <c r="P157" s="1"/>
  <c r="P153"/>
  <c r="E280"/>
  <c r="P56"/>
  <c r="K195"/>
  <c r="P43"/>
  <c r="O277"/>
  <c r="O172"/>
  <c r="O157"/>
  <c r="O60"/>
  <c r="O180"/>
  <c r="O249"/>
  <c r="O253" s="1"/>
  <c r="J60"/>
  <c r="K60" s="1"/>
  <c r="O64"/>
  <c r="O197"/>
  <c r="O211" s="1"/>
  <c r="O213"/>
  <c r="O236" s="1"/>
  <c r="O181"/>
  <c r="O185" s="1"/>
  <c r="O259"/>
  <c r="N180"/>
  <c r="P180" s="1"/>
  <c r="O190"/>
  <c r="O195" s="1"/>
  <c r="I280" l="1"/>
  <c r="Q32"/>
  <c r="O31"/>
  <c r="O8"/>
  <c r="O46"/>
  <c r="O45"/>
  <c r="O41"/>
  <c r="O40"/>
  <c r="O39"/>
  <c r="O38"/>
  <c r="O37"/>
  <c r="O36"/>
  <c r="O34"/>
  <c r="O7"/>
  <c r="F47"/>
  <c r="F280" s="1"/>
  <c r="N47"/>
  <c r="O47" l="1"/>
  <c r="O43"/>
  <c r="S54"/>
  <c r="S32"/>
  <c r="S47"/>
  <c r="Q47"/>
  <c r="M47"/>
  <c r="P47" s="1"/>
  <c r="U32"/>
  <c r="T32"/>
  <c r="O24"/>
  <c r="P278" i="12"/>
  <c r="P276"/>
  <c r="P275"/>
  <c r="P274"/>
  <c r="P272"/>
  <c r="P271"/>
  <c r="P270"/>
  <c r="P269"/>
  <c r="P267"/>
  <c r="P266"/>
  <c r="P265"/>
  <c r="P264"/>
  <c r="P262"/>
  <c r="P261"/>
  <c r="P260"/>
  <c r="P258"/>
  <c r="P257"/>
  <c r="P256"/>
  <c r="P255"/>
  <c r="P254"/>
  <c r="P252"/>
  <c r="P251"/>
  <c r="P250"/>
  <c r="P248"/>
  <c r="P247"/>
  <c r="P246"/>
  <c r="P245"/>
  <c r="P244"/>
  <c r="P243"/>
  <c r="P241"/>
  <c r="P240"/>
  <c r="P239"/>
  <c r="P238"/>
  <c r="P236"/>
  <c r="P235"/>
  <c r="P234"/>
  <c r="P233"/>
  <c r="P232"/>
  <c r="P231"/>
  <c r="P230"/>
  <c r="P228"/>
  <c r="P227"/>
  <c r="P226"/>
  <c r="P225"/>
  <c r="P224"/>
  <c r="P222"/>
  <c r="P221"/>
  <c r="P220"/>
  <c r="P219"/>
  <c r="P218"/>
  <c r="P217"/>
  <c r="P216"/>
  <c r="P214"/>
  <c r="P213"/>
  <c r="P212"/>
  <c r="P210"/>
  <c r="P209"/>
  <c r="P208"/>
  <c r="P207"/>
  <c r="P206"/>
  <c r="P204"/>
  <c r="P203"/>
  <c r="P202"/>
  <c r="P201"/>
  <c r="P199"/>
  <c r="P198"/>
  <c r="P197"/>
  <c r="P196"/>
  <c r="P195"/>
  <c r="P194"/>
  <c r="P193"/>
  <c r="P192"/>
  <c r="P191"/>
  <c r="P190"/>
  <c r="P189"/>
  <c r="P187"/>
  <c r="P186"/>
  <c r="P185"/>
  <c r="P184"/>
  <c r="P182"/>
  <c r="P181"/>
  <c r="P180"/>
  <c r="P179"/>
  <c r="P178"/>
  <c r="P177"/>
  <c r="P175"/>
  <c r="P173"/>
  <c r="P172"/>
  <c r="P171"/>
  <c r="P167"/>
  <c r="P165"/>
  <c r="P164"/>
  <c r="P162"/>
  <c r="P161"/>
  <c r="P160"/>
  <c r="P159"/>
  <c r="P158"/>
  <c r="P155"/>
  <c r="P154"/>
  <c r="P153"/>
  <c r="P152"/>
  <c r="P150"/>
  <c r="P149"/>
  <c r="P147"/>
  <c r="P146"/>
  <c r="P144"/>
  <c r="P143"/>
  <c r="P142"/>
  <c r="P141"/>
  <c r="P138"/>
  <c r="P137"/>
  <c r="P136"/>
  <c r="P135"/>
  <c r="P134"/>
  <c r="P132"/>
  <c r="P131"/>
  <c r="P130"/>
  <c r="P129"/>
  <c r="P128"/>
  <c r="P127"/>
  <c r="P126"/>
  <c r="P124"/>
  <c r="P123"/>
  <c r="P121"/>
  <c r="P120"/>
  <c r="P119"/>
  <c r="P118"/>
  <c r="P117"/>
  <c r="P116"/>
  <c r="P114"/>
  <c r="P112"/>
  <c r="P111"/>
  <c r="P110"/>
  <c r="P108"/>
  <c r="P107"/>
  <c r="P106"/>
  <c r="P105"/>
  <c r="P104"/>
  <c r="P102"/>
  <c r="P101"/>
  <c r="P100"/>
  <c r="P97"/>
  <c r="P96"/>
  <c r="P95"/>
  <c r="P94"/>
  <c r="P93"/>
  <c r="P92"/>
  <c r="P89"/>
  <c r="P88"/>
  <c r="P87"/>
  <c r="P86"/>
  <c r="P85"/>
  <c r="P83"/>
  <c r="P82"/>
  <c r="P79"/>
  <c r="P78"/>
  <c r="P77"/>
  <c r="P75"/>
  <c r="P74"/>
  <c r="P73"/>
  <c r="P72"/>
  <c r="P71"/>
  <c r="P69"/>
  <c r="P67"/>
  <c r="P66"/>
  <c r="P65"/>
  <c r="P64"/>
  <c r="P62"/>
  <c r="P61"/>
  <c r="P60"/>
  <c r="P59"/>
  <c r="P57"/>
  <c r="P56"/>
  <c r="P55"/>
  <c r="P54"/>
  <c r="P52"/>
  <c r="P50"/>
  <c r="P49"/>
  <c r="P48"/>
  <c r="S280" i="7" l="1"/>
  <c r="O10"/>
  <c r="D280" i="12"/>
  <c r="O279"/>
  <c r="M279"/>
  <c r="L279"/>
  <c r="K279"/>
  <c r="E279"/>
  <c r="H277"/>
  <c r="P277" s="1"/>
  <c r="H273"/>
  <c r="P273" s="1"/>
  <c r="H268"/>
  <c r="P268" s="1"/>
  <c r="H263"/>
  <c r="P263" s="1"/>
  <c r="H259"/>
  <c r="P259" s="1"/>
  <c r="H253"/>
  <c r="P253" s="1"/>
  <c r="H249"/>
  <c r="P249" s="1"/>
  <c r="H242"/>
  <c r="P242" s="1"/>
  <c r="H237"/>
  <c r="P237" s="1"/>
  <c r="H229"/>
  <c r="P229" s="1"/>
  <c r="H223"/>
  <c r="P223" s="1"/>
  <c r="H215"/>
  <c r="P215" s="1"/>
  <c r="H211"/>
  <c r="P211" s="1"/>
  <c r="H205"/>
  <c r="P205" s="1"/>
  <c r="H200"/>
  <c r="P200" s="1"/>
  <c r="O188"/>
  <c r="M188"/>
  <c r="L188"/>
  <c r="K188"/>
  <c r="E188"/>
  <c r="H183"/>
  <c r="O176"/>
  <c r="M176"/>
  <c r="L176"/>
  <c r="K176"/>
  <c r="I176"/>
  <c r="H176"/>
  <c r="E176"/>
  <c r="O174"/>
  <c r="M174"/>
  <c r="L174"/>
  <c r="K174"/>
  <c r="I174"/>
  <c r="H174"/>
  <c r="E174"/>
  <c r="O170"/>
  <c r="M170"/>
  <c r="N170" s="1"/>
  <c r="N280" s="1"/>
  <c r="K170"/>
  <c r="H170"/>
  <c r="I170" s="1"/>
  <c r="E170"/>
  <c r="N169"/>
  <c r="L169"/>
  <c r="P169" s="1"/>
  <c r="I169"/>
  <c r="N168"/>
  <c r="I168"/>
  <c r="O166"/>
  <c r="M166"/>
  <c r="L166"/>
  <c r="K166"/>
  <c r="H166"/>
  <c r="I166" s="1"/>
  <c r="E166"/>
  <c r="I165"/>
  <c r="O163"/>
  <c r="M163"/>
  <c r="L163"/>
  <c r="K163"/>
  <c r="I163"/>
  <c r="H163"/>
  <c r="E163"/>
  <c r="O157"/>
  <c r="M157"/>
  <c r="L157"/>
  <c r="K157"/>
  <c r="I157"/>
  <c r="E157"/>
  <c r="H156"/>
  <c r="O151"/>
  <c r="M151"/>
  <c r="L151"/>
  <c r="K151"/>
  <c r="H151"/>
  <c r="I151" s="1"/>
  <c r="E151"/>
  <c r="I150"/>
  <c r="O148"/>
  <c r="M148"/>
  <c r="L148"/>
  <c r="K148"/>
  <c r="I148"/>
  <c r="E148"/>
  <c r="H145"/>
  <c r="O140"/>
  <c r="M140"/>
  <c r="L140"/>
  <c r="K140"/>
  <c r="I140"/>
  <c r="E140"/>
  <c r="H139"/>
  <c r="P139" s="1"/>
  <c r="H133"/>
  <c r="P133" s="1"/>
  <c r="H125"/>
  <c r="P125" s="1"/>
  <c r="H122"/>
  <c r="P122" s="1"/>
  <c r="O115"/>
  <c r="M115"/>
  <c r="L115"/>
  <c r="K115"/>
  <c r="I115"/>
  <c r="E115"/>
  <c r="H113"/>
  <c r="P113" s="1"/>
  <c r="H109"/>
  <c r="P109" s="1"/>
  <c r="H103"/>
  <c r="P103" s="1"/>
  <c r="O99"/>
  <c r="M99"/>
  <c r="L99"/>
  <c r="K99"/>
  <c r="I99"/>
  <c r="E99"/>
  <c r="H98"/>
  <c r="O91"/>
  <c r="M91"/>
  <c r="L91"/>
  <c r="K91"/>
  <c r="I91"/>
  <c r="E91"/>
  <c r="H90"/>
  <c r="O84"/>
  <c r="M84"/>
  <c r="L84"/>
  <c r="K84"/>
  <c r="I84"/>
  <c r="H84"/>
  <c r="E84"/>
  <c r="O81"/>
  <c r="M81"/>
  <c r="L81"/>
  <c r="K81"/>
  <c r="I81"/>
  <c r="E81"/>
  <c r="H80"/>
  <c r="O76"/>
  <c r="M76"/>
  <c r="K76"/>
  <c r="I76"/>
  <c r="H76"/>
  <c r="E76"/>
  <c r="L70"/>
  <c r="O68"/>
  <c r="M68"/>
  <c r="L68"/>
  <c r="I68"/>
  <c r="E68"/>
  <c r="K63"/>
  <c r="K68" s="1"/>
  <c r="H63"/>
  <c r="H58"/>
  <c r="P58" s="1"/>
  <c r="O53"/>
  <c r="M53"/>
  <c r="L53"/>
  <c r="K53"/>
  <c r="H53"/>
  <c r="E53"/>
  <c r="O51"/>
  <c r="M51"/>
  <c r="L51"/>
  <c r="K51"/>
  <c r="I51"/>
  <c r="H51"/>
  <c r="E51"/>
  <c r="M47"/>
  <c r="L47"/>
  <c r="K47"/>
  <c r="I47"/>
  <c r="H47"/>
  <c r="E47"/>
  <c r="O44"/>
  <c r="O47" s="1"/>
  <c r="O37"/>
  <c r="M37"/>
  <c r="L37"/>
  <c r="K37"/>
  <c r="I37"/>
  <c r="E37"/>
  <c r="H34"/>
  <c r="H29"/>
  <c r="H22"/>
  <c r="H15"/>
  <c r="J47" i="7"/>
  <c r="K47" s="1"/>
  <c r="J54"/>
  <c r="K54" s="1"/>
  <c r="U54"/>
  <c r="T54"/>
  <c r="Q54"/>
  <c r="Q280" s="1"/>
  <c r="N54"/>
  <c r="M54"/>
  <c r="M280" s="1"/>
  <c r="U47"/>
  <c r="T47"/>
  <c r="O18"/>
  <c r="O13"/>
  <c r="T43"/>
  <c r="U39"/>
  <c r="U43" s="1"/>
  <c r="U280" l="1"/>
  <c r="P47" i="12"/>
  <c r="T280" i="7"/>
  <c r="P84" i="12"/>
  <c r="N280" i="7"/>
  <c r="P280" s="1"/>
  <c r="P54"/>
  <c r="P53" i="12"/>
  <c r="P151"/>
  <c r="J280" i="7"/>
  <c r="O32"/>
  <c r="O48"/>
  <c r="O54" s="1"/>
  <c r="H68" i="12"/>
  <c r="P68" s="1"/>
  <c r="P63"/>
  <c r="H99"/>
  <c r="P98"/>
  <c r="H81"/>
  <c r="P81" s="1"/>
  <c r="P80"/>
  <c r="L168"/>
  <c r="P166"/>
  <c r="P174"/>
  <c r="P51"/>
  <c r="P163"/>
  <c r="P176"/>
  <c r="H91"/>
  <c r="P91" s="1"/>
  <c r="P90"/>
  <c r="H157"/>
  <c r="P157" s="1"/>
  <c r="P156"/>
  <c r="H148"/>
  <c r="P148" s="1"/>
  <c r="P145"/>
  <c r="H188"/>
  <c r="P188" s="1"/>
  <c r="P183"/>
  <c r="P99"/>
  <c r="L76"/>
  <c r="P76" s="1"/>
  <c r="P70"/>
  <c r="H279"/>
  <c r="P279" s="1"/>
  <c r="H140"/>
  <c r="P140" s="1"/>
  <c r="E280"/>
  <c r="M280"/>
  <c r="H115"/>
  <c r="P115" s="1"/>
  <c r="K280"/>
  <c r="I280"/>
  <c r="O280"/>
  <c r="H37"/>
  <c r="P37" s="1"/>
  <c r="K280" i="7" l="1"/>
  <c r="O280"/>
  <c r="L170" i="12"/>
  <c r="P170" s="1"/>
  <c r="P168"/>
  <c r="H280"/>
  <c r="L280" l="1"/>
  <c r="P280" s="1"/>
</calcChain>
</file>

<file path=xl/sharedStrings.xml><?xml version="1.0" encoding="utf-8"?>
<sst xmlns="http://schemas.openxmlformats.org/spreadsheetml/2006/main" count="1078" uniqueCount="505">
  <si>
    <t>Sl. No.</t>
  </si>
  <si>
    <t>Name of the Project</t>
  </si>
  <si>
    <t>Department</t>
  </si>
  <si>
    <t>Estimated Cost of the Project</t>
  </si>
  <si>
    <t>Target Date of Completion</t>
  </si>
  <si>
    <t>Date</t>
  </si>
  <si>
    <t>Amount</t>
  </si>
  <si>
    <t>(Rs. in Lakh)</t>
  </si>
  <si>
    <t xml:space="preserve">Upgradation / Improvement of Rymbai Betwa Borsora Jallalpur Road </t>
  </si>
  <si>
    <t>P.W.D</t>
  </si>
  <si>
    <t>Improvement of Jowai Natrang Khanduli Baithalangso Road</t>
  </si>
  <si>
    <t>Improvement &amp; Widening from one half lane to double lane of Silchar - Kalain Road connecting to NH-44 at Kalain</t>
  </si>
  <si>
    <t>Construction of Bhawnipur NH-31 to Manas National Park via Saudarvitha Ananda Bazar Road in Assam</t>
  </si>
  <si>
    <t>*WPT &amp; BC</t>
  </si>
  <si>
    <t>Preparation of project profile for Tourism infrastructure development in BTC.</t>
  </si>
  <si>
    <t xml:space="preserve">         29/8/2006 </t>
  </si>
  <si>
    <t>Pineapple cultivation at Athiabari, Kokrajhar</t>
  </si>
  <si>
    <t>Horticulture and Floriculture in BTAD area</t>
  </si>
  <si>
    <t>Development of the Socio-Economic Status of Rural Tribal Women at Sidli Dev. Block of Kajalgaon Sub-Division, Chirang</t>
  </si>
  <si>
    <t>Construction of Market Shed at Salbari bazar at Mushalpur</t>
  </si>
  <si>
    <t>Construction of Fish Farm at Bherabari,   part-I, Assam</t>
  </si>
  <si>
    <t>CULTURAL AFFAIRS</t>
  </si>
  <si>
    <t>Estt. Of Deori Tribel Cultural Complex at Narayanpur, Lakhimpur</t>
  </si>
  <si>
    <t>Tai Education &amp; Cultural Centre at Niz-Kadamoni, Dibrugarh</t>
  </si>
  <si>
    <t xml:space="preserve"> 25/2/2014 </t>
  </si>
  <si>
    <t>POWER</t>
  </si>
  <si>
    <t>Construction of 132/33 KV,1.16 MVA Umrangshu Dima Hassao (N.C. Hills) Dist., Assam</t>
  </si>
  <si>
    <t>Lugnit small H.E. project in Karbi Anglong</t>
  </si>
  <si>
    <t>Amring small H.E. project in Karbi Anglong.</t>
  </si>
  <si>
    <t>EDUCATION</t>
  </si>
  <si>
    <t>Construction of RCC(G+2) building for Seminar Hall,Computer Centre and facilitates for car parking at Darrang College, Tezpur,Assam.</t>
  </si>
  <si>
    <t>Infra-structure Development  of Bagnibar Nilamoni Phukan H.S. School, Dibrugarh, Victoria Girl's H.S. School and A.R.T. High School at Margherita, Assam.</t>
  </si>
  <si>
    <t>Construction of Auditorium Hall at Chamata Higher Secondary School, Nalbari</t>
  </si>
  <si>
    <t>Construction of Chandranath Sarmah Higher Secondary School, at Bihaguri, sonitpur</t>
  </si>
  <si>
    <t xml:space="preserve">18-02-2013  </t>
  </si>
  <si>
    <t xml:space="preserve"> 18/12/14   </t>
  </si>
  <si>
    <t xml:space="preserve"> 5/3/15   </t>
  </si>
  <si>
    <t>SOIL CONSERVATION</t>
  </si>
  <si>
    <t>Bio-diversity conservation Bashistha Bahini conservation watershed</t>
  </si>
  <si>
    <t>TRANSPORT :</t>
  </si>
  <si>
    <t>Yatri Niwas, Paltanbazar</t>
  </si>
  <si>
    <t>Controlling of jiadhal river in Dhemaji Dist.      Ph-I</t>
  </si>
  <si>
    <t>Protection of Raimona village and its adjoining area from erosion of river Janali river in Kokrajhar Dist., Assam</t>
  </si>
  <si>
    <t>Anti erosion measures to protect Ranipur and its adjoining areas from the erosion of river Pekua.</t>
  </si>
  <si>
    <t>Anti erosion measures at different reaches on both bank of river Pomra</t>
  </si>
  <si>
    <t xml:space="preserve">Water Resources </t>
  </si>
  <si>
    <t>Dhankhunda FIS Kamrup</t>
  </si>
  <si>
    <t>Modernisation and  Extension of Longparpam MIS, Karbi- Anglong District</t>
  </si>
  <si>
    <t>Construction of Gilabwr-FIS</t>
  </si>
  <si>
    <t xml:space="preserve">Ram Englee Minor Irrigation scheme in Karbi-Anglong Dist. Assam </t>
  </si>
  <si>
    <t>IRRIGATION</t>
  </si>
  <si>
    <t>Estt. Of Cold Storage at Jorhat</t>
  </si>
  <si>
    <t>AGRICULTURE</t>
  </si>
  <si>
    <t xml:space="preserve">Assam Polyster Cooperative Society Ltd. For Upgradation/Replacement of machineries of its spinning unit located atTulsibari, Rangia, Assam
</t>
  </si>
  <si>
    <t>CO-OPERATION</t>
  </si>
  <si>
    <t>Publicity and Promotion of Tourism products of Assam with an innovative approach integrating advertisement through print and electronic media, outdoor media, organization of events and facelift of few tourist destinations</t>
  </si>
  <si>
    <t>Tea Museum at Dibrugarh</t>
  </si>
  <si>
    <t>TOURISM</t>
  </si>
  <si>
    <t>Eco-Tourism cum Botanical Garden and Orchid Culture at Jokai, Dibrugarh Assam.</t>
  </si>
  <si>
    <t>ENVIRONMENT &amp; FOREST</t>
  </si>
  <si>
    <t>Setting up of a Handloom Trade Centre at Dibrugarh, Assam</t>
  </si>
  <si>
    <t>Economic Upliftment through Innovative value added handloom Weaving in Jorhat, Golaghat and Lakhimpur District, Assam</t>
  </si>
  <si>
    <t xml:space="preserve">HANDLOOM &amp; TEXTILE </t>
  </si>
  <si>
    <t>Beel Dev. For sustainable Livelihood in Dibrugarh, Golaghat, Nagaon and Darrang Districts of Assam</t>
  </si>
  <si>
    <t>FISHERY</t>
  </si>
  <si>
    <t>Dev. Of Composit Stadium at Silchar</t>
  </si>
  <si>
    <t>Construction of Titlagarh Sports Complex, Sonari,Sibsagar</t>
  </si>
  <si>
    <t>Construction of Mini Stadium at Bihaguri, Sonitpur</t>
  </si>
  <si>
    <t>SPORTS &amp; YOUTH WELFARE</t>
  </si>
  <si>
    <t>a)    G.M.C, Guwahati (Capital)</t>
  </si>
  <si>
    <t>Capital</t>
  </si>
  <si>
    <t>Revenue</t>
  </si>
  <si>
    <t>HEALTH &amp; FAMILY WELFARE</t>
  </si>
  <si>
    <t>b)    A.M.C, Dibrugarh</t>
  </si>
  <si>
    <t>c)    S.M.C, Silchar</t>
  </si>
  <si>
    <t>Regional  Dental  College, Guwahati.</t>
  </si>
  <si>
    <t>Regional Nursing College, Guwahati.</t>
  </si>
  <si>
    <t>Infrastructure Dev. of Academic facilities at Down Town College of allied Health Science at Panikheti</t>
  </si>
  <si>
    <t>Support to Govt. Hospitalship on the river Brahmaputra by centre for NE studies and Research</t>
  </si>
  <si>
    <t>Constn.of 100 Beded Hospital at Sonari</t>
  </si>
  <si>
    <t>Constn. of Vertical Extn. of 1st floor (Part) 2nd &amp; 3rd floors of MDS Building at RDC, Ghy</t>
  </si>
  <si>
    <t>Strengthing of Ortho Deptt. at GMC</t>
  </si>
  <si>
    <t xml:space="preserve">26/11/2012         </t>
  </si>
  <si>
    <t>Construction of Regional Multi-Utility Town hall and Cultural Centre in Tinsukia</t>
  </si>
  <si>
    <t>URBAN DEVELOPMENT</t>
  </si>
  <si>
    <t xml:space="preserve">28-02-2014             </t>
  </si>
  <si>
    <t>Construction of Home for Cancer Affected Children by Dipshikha, Guwahati</t>
  </si>
  <si>
    <t>Construction of Saviour Orphan Children Home at Gossaigaon, Kokrajhar</t>
  </si>
  <si>
    <t>SOCIAL WELFARE</t>
  </si>
  <si>
    <t>Employable Skill Development ,Assam</t>
  </si>
  <si>
    <t>Up-gradation of Serculture Training Institute at Titabor, Jorhat</t>
  </si>
  <si>
    <t>SERICULTURE</t>
  </si>
  <si>
    <t>Work not yet started</t>
  </si>
  <si>
    <t>Financial support for students of NER</t>
  </si>
  <si>
    <t xml:space="preserve"> 28-01-2013</t>
  </si>
  <si>
    <t>25/3/2008</t>
  </si>
  <si>
    <t>21/11/2012</t>
  </si>
  <si>
    <t>25/3/2015</t>
  </si>
  <si>
    <t>28/3/2011</t>
  </si>
  <si>
    <t>2 years from the date of approval</t>
  </si>
  <si>
    <t>31/3/2012</t>
  </si>
  <si>
    <t>22/3/2011</t>
  </si>
  <si>
    <t>26/3/2013</t>
  </si>
  <si>
    <t xml:space="preserve">    6-3-2013</t>
  </si>
  <si>
    <t>31/3/2010</t>
  </si>
  <si>
    <t>31/12/2012</t>
  </si>
  <si>
    <t>31/3/2015</t>
  </si>
  <si>
    <t>15/3/2014</t>
  </si>
  <si>
    <t>18/12/2014</t>
  </si>
  <si>
    <t>3 years from the date of approval</t>
  </si>
  <si>
    <t>March, 2012 (O)  March, 2015 (R )</t>
  </si>
  <si>
    <t>25/8/2012</t>
  </si>
  <si>
    <t>March, 2017</t>
  </si>
  <si>
    <t>March, 2018</t>
  </si>
  <si>
    <t>UC submitted</t>
  </si>
  <si>
    <t>Total State Share</t>
  </si>
  <si>
    <t>State Share</t>
  </si>
  <si>
    <t>State Share UC Submitted</t>
  </si>
  <si>
    <t>2007-08 to 2012-13</t>
  </si>
  <si>
    <t>2004-05 to 2013-14</t>
  </si>
  <si>
    <t>2011-12 to 2012-13</t>
  </si>
  <si>
    <t xml:space="preserve">26.12.05                                                            (NEC Share =2099.27)    </t>
  </si>
  <si>
    <t>23.02.11 NEC Share      6390.00</t>
  </si>
  <si>
    <t>18.02.10  NEC Share    5332.50</t>
  </si>
  <si>
    <t xml:space="preserve">19.02.13NEC Share 5254.20
</t>
  </si>
  <si>
    <t>Improvement/Upgradation of Pakke-Seijosa-Itakhola Road</t>
  </si>
  <si>
    <t>PWD</t>
  </si>
  <si>
    <t>02.06.2015 NEC Share 1238.00</t>
  </si>
  <si>
    <t>-</t>
  </si>
  <si>
    <t>2009-10 to 2014-15</t>
  </si>
  <si>
    <t xml:space="preserve">2013-14 to 2015-16 </t>
  </si>
  <si>
    <t>2014-15</t>
  </si>
  <si>
    <t>2013-14</t>
  </si>
  <si>
    <t>continuing process</t>
  </si>
  <si>
    <t>13/07/2015</t>
  </si>
  <si>
    <t>2005-06 to 2008-09</t>
  </si>
  <si>
    <t>Remark</t>
  </si>
  <si>
    <t>Deptt. may be  requested  to release remaining amount of NEC's  G/S along-with S/S and to submit U.C. for both   G/S  &amp; S/S.</t>
  </si>
  <si>
    <t>A/A accorded for Rs. 333.49 lakh and financial sanction of Rs.120.00 lakh was approved by P &amp; D deptt. on 18th Nov. 2014</t>
  </si>
  <si>
    <t>AA accorded.</t>
  </si>
  <si>
    <t xml:space="preserve">P &amp; D Deptt. approved sanction of Rs. 100.58 lakh under grant share and deptt. is requested to move for release of state share.MOA is yet to be signed.
</t>
  </si>
  <si>
    <t xml:space="preserve">Deptt. is yet to submit U.C of grant share. Deptt. may move for release of S/S </t>
  </si>
  <si>
    <t xml:space="preserve">Support to Govt. Ayurvedic College for constn. of Basic Science Building at GMCH, Ghy  </t>
  </si>
  <si>
    <t>14/12/2009</t>
  </si>
  <si>
    <t>PHE</t>
  </si>
  <si>
    <t>Promotion of an Environmentally Sound  Approach for Sustainable Water Management Optimizing Usage Rain Water Harvesting for Roof Tops in Institutions, Health centres &amp; Community Centre.</t>
  </si>
  <si>
    <t>1/12/205</t>
  </si>
  <si>
    <t>Amount released by FD</t>
  </si>
  <si>
    <t>Total</t>
  </si>
  <si>
    <t>March, 2009 (O)                                                                                                                                                                                                                    March, 2013 (R)</t>
  </si>
  <si>
    <t>A/A recommended by P &amp; D on 03.10.2015.</t>
  </si>
  <si>
    <t>project completed. Subsequent installment is awaited from NEC.</t>
  </si>
  <si>
    <t>Instalment Released by NEC</t>
  </si>
  <si>
    <t xml:space="preserve">Physical Progress </t>
  </si>
  <si>
    <t>Prior to 11th Plan</t>
  </si>
  <si>
    <t>During 11th Plan</t>
  </si>
  <si>
    <t>During 12th Plan</t>
  </si>
  <si>
    <t>Priot to 11th Plan</t>
  </si>
  <si>
    <t xml:space="preserve">AA accorded. </t>
  </si>
  <si>
    <t>Deptt. was requested for early completion of civil constn. &amp; submit UC &amp; Audit Certificate.  QPR not received otherwise Deptt. may surrender.</t>
  </si>
  <si>
    <t>18/03/2008</t>
  </si>
  <si>
    <t>20/03/2009</t>
  </si>
  <si>
    <t>29/10/2009</t>
  </si>
  <si>
    <t>New project</t>
  </si>
  <si>
    <t>Sub Total PWD</t>
  </si>
  <si>
    <t>2015-16</t>
  </si>
  <si>
    <t>Sub Total WPT &amp; BC</t>
  </si>
  <si>
    <t>Sub Total Power</t>
  </si>
  <si>
    <t>Sub Total Education</t>
  </si>
  <si>
    <t>Sub Total Soil Conservation</t>
  </si>
  <si>
    <t>Sub Total Transport</t>
  </si>
  <si>
    <t>Sub Total Water Resource</t>
  </si>
  <si>
    <t>Sub Total Irrigation</t>
  </si>
  <si>
    <t>Sub Total Fishery</t>
  </si>
  <si>
    <t>Sub Total Agriculture</t>
  </si>
  <si>
    <t>Sub Total PHE</t>
  </si>
  <si>
    <t>Sub Total Co-operation</t>
  </si>
  <si>
    <t>Sub Total Tourism</t>
  </si>
  <si>
    <t>Sub Total Forest</t>
  </si>
  <si>
    <t>Sub Total Handloom &amp; Textile</t>
  </si>
  <si>
    <t>Sub Total Sports &amp; YW</t>
  </si>
  <si>
    <t>Sub Total Health &amp; FW</t>
  </si>
  <si>
    <t>Sub Total Urban Development</t>
  </si>
  <si>
    <t>Sub Total Social Welfare</t>
  </si>
  <si>
    <t>Sub Total Sericulture</t>
  </si>
  <si>
    <t>27/05/2011</t>
  </si>
  <si>
    <t>18/10/2012</t>
  </si>
  <si>
    <t>March, 2011</t>
  </si>
  <si>
    <t>18/02/2010</t>
  </si>
  <si>
    <t>25/04/2012</t>
  </si>
  <si>
    <t>24/09/2013</t>
  </si>
  <si>
    <t>16/12/2014</t>
  </si>
  <si>
    <t>March, 2010 (O)           March, 2013 (R)</t>
  </si>
  <si>
    <t>30/03/2009</t>
  </si>
  <si>
    <t>21/11/2013</t>
  </si>
  <si>
    <t>25/11/2008</t>
  </si>
  <si>
    <t>20/11/2013</t>
  </si>
  <si>
    <t>25/08/2009</t>
  </si>
  <si>
    <t>14/03/2011</t>
  </si>
  <si>
    <t>25/07/2005</t>
  </si>
  <si>
    <t>28/03/2007</t>
  </si>
  <si>
    <t>13/03/2008</t>
  </si>
  <si>
    <t>27/02/2006</t>
  </si>
  <si>
    <t>30/12/2013</t>
  </si>
  <si>
    <t>14/8/2012</t>
  </si>
  <si>
    <t>23/3/2012</t>
  </si>
  <si>
    <t>22/9/2010</t>
  </si>
  <si>
    <t>22/8/2012</t>
  </si>
  <si>
    <t>24/11/2015</t>
  </si>
  <si>
    <t>25/04/2014</t>
  </si>
  <si>
    <t>25/3/2013</t>
  </si>
  <si>
    <t>21/10/2010</t>
  </si>
  <si>
    <t>22/11/2011</t>
  </si>
  <si>
    <t>25/1/2002</t>
  </si>
  <si>
    <t>15/5/2006</t>
  </si>
  <si>
    <t>29/1/2008</t>
  </si>
  <si>
    <t>17/3/2003</t>
  </si>
  <si>
    <t>24/4/2003</t>
  </si>
  <si>
    <t>27/08/2003</t>
  </si>
  <si>
    <t>13/2/2004</t>
  </si>
  <si>
    <t>31/3/2004</t>
  </si>
  <si>
    <t>28/3/2007</t>
  </si>
  <si>
    <t>21/6/2004</t>
  </si>
  <si>
    <t>19/3/2009</t>
  </si>
  <si>
    <t>15/3/2005</t>
  </si>
  <si>
    <t>23/2/2011</t>
  </si>
  <si>
    <t>23/3/2004</t>
  </si>
  <si>
    <t>16/10/2009</t>
  </si>
  <si>
    <t>24/3/2009</t>
  </si>
  <si>
    <t>16/3/2005</t>
  </si>
  <si>
    <t>13/9/2007</t>
  </si>
  <si>
    <t>18/3/2008</t>
  </si>
  <si>
    <t>23/11/2009</t>
  </si>
  <si>
    <t>23/6/2008</t>
  </si>
  <si>
    <t>25/1/2011</t>
  </si>
  <si>
    <t>17/3/2008</t>
  </si>
  <si>
    <t>21/3/2011</t>
  </si>
  <si>
    <t>31/11/2009</t>
  </si>
  <si>
    <t>19/10/2012</t>
  </si>
  <si>
    <t>22/7/2005</t>
  </si>
  <si>
    <t>16/03/2015</t>
  </si>
  <si>
    <t>22/3/2016</t>
  </si>
  <si>
    <t>Support to Devlt..of Addl. Facilities for Specialisation and Super-Speciality in three Medical Colleges in Assam</t>
  </si>
  <si>
    <t>Work is completed . Completion Certificate not submitted.</t>
  </si>
  <si>
    <t>Stipulated date of completion is 7-12-2016 QPR received upto Deceber,2015 .</t>
  </si>
  <si>
    <t>STATUS OF NEC FUNDED ONGOIN PROJECTS/SCHEMES THROUGH PRIORITY LIST</t>
  </si>
  <si>
    <t xml:space="preserve">Deptt. has already utilised Rs 85.03 lakh against NEC,s released amount of Rs120 lakh. </t>
  </si>
  <si>
    <t xml:space="preserve">Deptt. is requested to submit for Audit Certificate and also move for release of State share  and also submit the UC of remaining amount of NEC  release. QPR not received. If fund not required, Deptt. may surrender fund and give C/C.
</t>
  </si>
  <si>
    <t>Deptt. is requested to submit A.G. Audit Certificate and also move for release of remaining state share and also submit the UC of remaining amount of NEC release  .
QPR not received. If fund not required, Deptt. may surrender fund and give C/C.</t>
  </si>
  <si>
    <t>Deptt. is requested to submit AG Audit Certificate and also move for release of state share and also submit the UC of remaining amount  of NEC share.
QPR not received.  If fund not required, Deptt. may surrender fund and give C/C.</t>
  </si>
  <si>
    <t>Deptt. is requested submit for Audit Certificate and also  to move for release of  NEC share &amp; coresponding State share also submit the UC of remaining amount of NEC release  .
QPR not received</t>
  </si>
  <si>
    <t xml:space="preserve">Deptt. is requested submit for Audit Certificate and also to move for release of balance NEC share &amp; coresponding state share and also submit UC of state share .
QPR not received.  If fund not required, Deptt. may surrender fund and give C/C.
</t>
  </si>
  <si>
    <t>PWD express their inability to implement the project with  the approved cost of Rs.398.09 lakh. As advised by NEC in the last review  meeting of Health Sector revised DPR of RS.698.09 lakh was submitted.But NEC has advised to droped the project &amp; adjustend the released amount of Rs.50.00 lakh in other Health peoject.In this regard Health Deptts view is awaited.</t>
  </si>
  <si>
    <t>Deptt. is requested to clarify NEC's observation after the scrutiny of DPR and other documents . . QPR not received</t>
  </si>
  <si>
    <t>Further release of fund from NEC is awaited.</t>
  </si>
  <si>
    <t>30% against total estimated cost</t>
  </si>
  <si>
    <t>28-2-2017</t>
  </si>
  <si>
    <t>Scheme sanctioned by NEC during June ,2015 . FD released Rs18.36 lakh during 2015-16</t>
  </si>
  <si>
    <t>The scope of work is 14.8 km along with 5 Nos. of RCC Bridges. Out of which 12.00 km was completed. The balance 2.8km could not complete due to boundary dispute between Assam  and Meghalaya.</t>
  </si>
  <si>
    <t>Out of 3 packages:           Pkg. No. 1: Work is completed.   Pkg. No. 2: 39% work done.  Pkg. No. 3: 46% work done. Balance work is in progress .QPR received upto December,2016.</t>
  </si>
  <si>
    <t xml:space="preserve">Dibrugarh-38%  Golaghat- 7% Nagaon   - 35%                 Darrang - 81% </t>
  </si>
  <si>
    <t>25/4/2012 29-2-2016</t>
  </si>
  <si>
    <t>31-3-2018</t>
  </si>
  <si>
    <t>completed</t>
  </si>
  <si>
    <t>31-3-2016</t>
  </si>
  <si>
    <t>Completed in March 2013</t>
  </si>
  <si>
    <t>June'2013(O)                                          Sept'2016( R)</t>
  </si>
  <si>
    <t>Work completed in all respects in 30/09/2014</t>
  </si>
  <si>
    <t>Construction of double lane R.C.C. Bridge &amp; approaches over river Barak at Fuler tal in Assam.</t>
  </si>
  <si>
    <t>Bhanga-Anipur-Kanaibazar Road</t>
  </si>
  <si>
    <t>Mairang-Ranigodown-Azara Road</t>
  </si>
  <si>
    <t>OKD and  P&amp;D</t>
  </si>
  <si>
    <t>11.09.2012(NEC share 1734.30)</t>
  </si>
  <si>
    <t>2006-07 to 2013-14</t>
  </si>
  <si>
    <t>4.02.2005(NEC share 7814.89)</t>
  </si>
  <si>
    <t>2003-04 to 2009-10</t>
  </si>
  <si>
    <t>2010-11 to 2013-14</t>
  </si>
  <si>
    <t>2009-10 to 2011-12</t>
  </si>
  <si>
    <t>Completed</t>
  </si>
  <si>
    <t>March'2017</t>
  </si>
  <si>
    <t>Dec,2016</t>
  </si>
  <si>
    <t>June, 2016</t>
  </si>
  <si>
    <t>Project is already completed.</t>
  </si>
  <si>
    <t>October,2012 (O)                                                     01/10/2016 (R )</t>
  </si>
  <si>
    <t>Sub Total OKD &amp; P&amp;D</t>
  </si>
  <si>
    <t>Estt. of Modern Burn Care Centre at Nemcare Hospital, Guwahati</t>
  </si>
  <si>
    <t>26/02/09</t>
  </si>
  <si>
    <t>31/01/11</t>
  </si>
  <si>
    <t>UC of Rs.80.00 lakh under grant share and UC of Rs.0.21 lakh under state share is awated.</t>
  </si>
  <si>
    <t>surrendered Rs79.64 lakh against 10th plan scheme by PWD building</t>
  </si>
  <si>
    <t>Development of  Fruits &amp; Vegetable Market at Pamohi (Garchuk),Kamrup, Phase-III</t>
  </si>
  <si>
    <t>20/5/2016</t>
  </si>
  <si>
    <t>Augmentation of transformer capacity of 220X132 kv BTPS Sub-Station from 1x160MVA+IX80MVA to 2x160</t>
  </si>
  <si>
    <t>Augmentation of transformer capacity of 132/33 Biswanath Chariali (Pavoi) Sub-Station from2x16MVA to 2x40 MVA</t>
  </si>
  <si>
    <t>Construction of 33/11kv,2x5MVA  Sub-Station alongwith associated 33kv,11kv &amp;LT Feeders at Bishnupur Panch ali under Dhemaji Electrical Division APDCL, Dhemaji.</t>
  </si>
  <si>
    <t xml:space="preserve"> 20/5/16  </t>
  </si>
  <si>
    <t xml:space="preserve">Dec'2017 </t>
  </si>
  <si>
    <t>Amount recommended by P &amp; D</t>
  </si>
  <si>
    <t>Bagnibar - 76%  Victoria   -  73% A.R.T.       - 43%</t>
  </si>
  <si>
    <t>Const./Re-modeling of RCC building including development of Library,Vocational Centre etc of Madhab Dev Higher Secondary School at Tulsimukh, Nagaon</t>
  </si>
  <si>
    <t>Project is already completed. NEC informed that Deptt. had not handed over the space to NEC as per MOU. Reply is awaited.</t>
  </si>
  <si>
    <t>UC submitted vide letter no. PD/NEC/33/2005/pt/285 dtd 4/5/2006. Remaining fund awaited from NEC</t>
  </si>
  <si>
    <t>UC of last installment is awaited.</t>
  </si>
  <si>
    <t>Expenditure of excess amount  from their own sources</t>
  </si>
  <si>
    <t>UC is awaited.</t>
  </si>
  <si>
    <t>UC is awaited</t>
  </si>
  <si>
    <t>2nd installment is awaited from NEC.</t>
  </si>
  <si>
    <t>UC and CC are awaited</t>
  </si>
  <si>
    <t>Sub -Total Cultural Affairs</t>
  </si>
  <si>
    <t>4/6/2014  Rs.82.06     03/06/16 Rs.82.00</t>
  </si>
  <si>
    <t>Organisation of International Conference on Look (Act) East Policy and North East India on 25th and 26th Sept. 2015 at Guwahati.</t>
  </si>
  <si>
    <t>Destination North East - 2016 to be held on 12 -14 Feb. 2016 at Pragati Maidan, New Delhi.</t>
  </si>
  <si>
    <t>15/2/12016</t>
  </si>
  <si>
    <t>WPT &amp; BC</t>
  </si>
  <si>
    <t>Cultural Affairs</t>
  </si>
  <si>
    <t>Urban Development</t>
  </si>
  <si>
    <t>Power</t>
  </si>
  <si>
    <t>Social Welfare</t>
  </si>
  <si>
    <t>Soil Conservation</t>
  </si>
  <si>
    <t>Transport</t>
  </si>
  <si>
    <t>Water Resource</t>
  </si>
  <si>
    <t>Irrigation</t>
  </si>
  <si>
    <t>Agriculture</t>
  </si>
  <si>
    <t>Co-operation</t>
  </si>
  <si>
    <t>Tourism</t>
  </si>
  <si>
    <t>Handloom &amp; Textile</t>
  </si>
  <si>
    <t>Sericulture</t>
  </si>
  <si>
    <t>Sports &amp; YW</t>
  </si>
  <si>
    <t>Health &amp; FW</t>
  </si>
  <si>
    <t>UC is awaited. Deptt. is requested to move for release of State Share and to submit UC.</t>
  </si>
  <si>
    <t>2nd installment is awaited from NEC</t>
  </si>
  <si>
    <t>UC of remaining grant share is awaited.  Deptt. is requested to move for release of State Share and to submit UC.</t>
  </si>
  <si>
    <t>Entire grant share is awaited.  Deptt. is requested to move for release of State Share and to submit UC.</t>
  </si>
  <si>
    <t>Deptt. is requested to submit  UC. QPR etc.  Deptt. is requested to move for release of State Share and to submit UC..</t>
  </si>
  <si>
    <t>UC of Rs.550.00 lakh is awaited along with Rs.59.67 lakh of state share.</t>
  </si>
  <si>
    <t>17% work completed. The project was taken over by APGCL on 28/01/2013. Re tendering and evaluation terget have been completed. Fund awaited from NEC.</t>
  </si>
  <si>
    <t>New scheme</t>
  </si>
  <si>
    <t>Higher Education Deptt. never approched from P &amp; D Deptt. recommendation.</t>
  </si>
  <si>
    <t>UC of 2nd instalment of  is awaited.  No S/S is released so far. Deptt. intimated that no further fund is required from NEC. Deptt is request to close the project.</t>
  </si>
  <si>
    <t>fund awaited from NEC. UC of state shatre is awaited.</t>
  </si>
  <si>
    <t>UC of balanced amount is awaited. Resease of state share is awaited.</t>
  </si>
  <si>
    <t>A/A recommended by  P &amp; D on 03.10.2015.</t>
  </si>
  <si>
    <t>UC of Rs.180.00 lakh is awaited requested to release of state share.</t>
  </si>
  <si>
    <t>Clarification of UC of 2nd installment is sought from the Deptt. UC of S/S is awaited.</t>
  </si>
  <si>
    <t>UC f is awaited.</t>
  </si>
  <si>
    <t>A. A is awaited.</t>
  </si>
  <si>
    <t>UC of entire grant share is awaited. Deptt is requested to release of state share and to submit UC</t>
  </si>
  <si>
    <t>NEC approved Revised DPR  recently. Deptt. is requested to release fund at the earliest.</t>
  </si>
  <si>
    <t xml:space="preserve">Deptt is requested to resubmit UC of Rs.107.13 lakh as directed. Alternative DPRs for shifting of project side to be submitted to NEC for approval. </t>
  </si>
  <si>
    <t xml:space="preserve"> Fishery</t>
  </si>
  <si>
    <t>Forest</t>
  </si>
  <si>
    <t>OKD &amp; P&amp;D</t>
  </si>
  <si>
    <t>Education</t>
  </si>
  <si>
    <t>22.12.2010 (NEC share 224.60)</t>
  </si>
  <si>
    <t>Modernisation of Assam Flying Club</t>
  </si>
  <si>
    <t xml:space="preserve">2/6/2006 27/3/2008 </t>
  </si>
  <si>
    <t>300..58</t>
  </si>
  <si>
    <t>MH 3601 Grand Total</t>
  </si>
  <si>
    <t>Name of projects</t>
  </si>
  <si>
    <t>Fund released by NEC</t>
  </si>
  <si>
    <t>Fund released by FD</t>
  </si>
  <si>
    <t xml:space="preserve">UC pending on NEC share </t>
  </si>
  <si>
    <t>2016-17</t>
  </si>
  <si>
    <t>Construction of Bhawanipur NH-31 to Manas National Park via Saudarvitha Ananda Bazar Road in Assam</t>
  </si>
  <si>
    <t>UC awaited.</t>
  </si>
  <si>
    <t>Construction of double lane R.C.C. Bridge &amp; approaches over river Barak at Fulertal in Assam.</t>
  </si>
  <si>
    <t>2003-04 to 2011-12</t>
  </si>
  <si>
    <t>latest QPR and UC and photographs are awaited. Deptt. is requested to move for release of State Share and to submit UC.</t>
  </si>
  <si>
    <t>Date of Administrative Approval of the Project by NEC</t>
  </si>
  <si>
    <t>NEC's Share Amount</t>
  </si>
  <si>
    <t xml:space="preserve">25-07-2005 </t>
  </si>
  <si>
    <t xml:space="preserve">25-04-2012  </t>
  </si>
  <si>
    <t xml:space="preserve">5th  March, 2014 </t>
  </si>
  <si>
    <t xml:space="preserve">  28-01-2013     </t>
  </si>
  <si>
    <t xml:space="preserve"> 4th March, 2014 </t>
  </si>
  <si>
    <t xml:space="preserve"> 4th March, 2014  </t>
  </si>
  <si>
    <t xml:space="preserve"> 03/12/2012 </t>
  </si>
  <si>
    <t xml:space="preserve">29/8/2006 </t>
  </si>
  <si>
    <t xml:space="preserve">02.06.2015 </t>
  </si>
  <si>
    <t xml:space="preserve">18.02.2010  </t>
  </si>
  <si>
    <t>23.02.2011</t>
  </si>
  <si>
    <t xml:space="preserve">22.12.2010 </t>
  </si>
  <si>
    <t xml:space="preserve">11.09.2012 </t>
  </si>
  <si>
    <t>Total Estimated Cost of the Project</t>
  </si>
  <si>
    <t xml:space="preserve">March, 2010 (O) March, 2013 (R) </t>
  </si>
  <si>
    <t>UC pending against the NEC release</t>
  </si>
  <si>
    <t>State Share Released by FD</t>
  </si>
  <si>
    <t xml:space="preserve">28-2-14              </t>
  </si>
  <si>
    <t>42% upto October,16</t>
  </si>
  <si>
    <t>15th Feb., 2014</t>
  </si>
  <si>
    <t xml:space="preserve"> 18th Dec., 2014 </t>
  </si>
  <si>
    <t>31/3/2018 (date of commencement 7/2/2015)</t>
  </si>
  <si>
    <t xml:space="preserve"> 15-03-2005</t>
  </si>
  <si>
    <t xml:space="preserve"> 9/9/05     </t>
  </si>
  <si>
    <t xml:space="preserve">16-03-2005        </t>
  </si>
  <si>
    <t xml:space="preserve"> 16-03-2005                                        </t>
  </si>
  <si>
    <t xml:space="preserve">20/3/2010         </t>
  </si>
  <si>
    <t xml:space="preserve">15/3/2004 </t>
  </si>
  <si>
    <t>Deptt. was requested for early completion of civil constn. &amp; submit UC &amp; CC.</t>
  </si>
  <si>
    <t>Fund awaited from NEC.</t>
  </si>
  <si>
    <t xml:space="preserve">26/11/2012          </t>
  </si>
  <si>
    <t>June'2013 (O)                                          Sept'2016 (R)</t>
  </si>
  <si>
    <t xml:space="preserve">25-03-2008         </t>
  </si>
  <si>
    <t xml:space="preserve">25-11-2008         </t>
  </si>
  <si>
    <t>20-5-2016</t>
  </si>
  <si>
    <t>21-11-2012</t>
  </si>
  <si>
    <t>18-02-2013</t>
  </si>
  <si>
    <t xml:space="preserve"> 18/12/14  </t>
  </si>
  <si>
    <t xml:space="preserve"> 5/3/15 </t>
  </si>
  <si>
    <t xml:space="preserve"> 20/5/16 </t>
  </si>
  <si>
    <t xml:space="preserve"> 3/3/2014   </t>
  </si>
  <si>
    <t xml:space="preserve">25-08-2009   </t>
  </si>
  <si>
    <t xml:space="preserve">27-02-2006   </t>
  </si>
  <si>
    <t>Remaining fund awaited from NEC</t>
  </si>
  <si>
    <t>23/03/2012</t>
  </si>
  <si>
    <t xml:space="preserve"> 4th June, 2014   </t>
  </si>
  <si>
    <t xml:space="preserve">22/09/2010 </t>
  </si>
  <si>
    <t>22/09/2010</t>
  </si>
  <si>
    <t xml:space="preserve">23/3/2012  </t>
  </si>
  <si>
    <t xml:space="preserve">25/3/2013     </t>
  </si>
  <si>
    <t xml:space="preserve">21-10-2010    </t>
  </si>
  <si>
    <t>20-05-2016</t>
  </si>
  <si>
    <t>A/A accorded by P &amp; D.</t>
  </si>
  <si>
    <t>Deptt. is requested to release the fund early and submit UC.</t>
  </si>
  <si>
    <t xml:space="preserve">28/3/2011   </t>
  </si>
  <si>
    <t>Part UC received and Deptt. is requested to submit UC of entire amount.</t>
  </si>
  <si>
    <t>UC  is awaited from Deptt.</t>
  </si>
  <si>
    <t>15/2/2016</t>
  </si>
  <si>
    <t>UC  is awaited.</t>
  </si>
  <si>
    <t>22/3/2010</t>
  </si>
  <si>
    <t>UC of balance along with S/S amount are awaited.</t>
  </si>
  <si>
    <t xml:space="preserve">25/4/2012 </t>
  </si>
  <si>
    <t>UC is awaited from Deptt. and requested to submit early.</t>
  </si>
  <si>
    <t xml:space="preserve">2/6/2006 and 27/3/2008 </t>
  </si>
  <si>
    <t>Under Court Case. Deptt. is requested to take action.</t>
  </si>
  <si>
    <t>Grand Total</t>
  </si>
  <si>
    <t>2004-05 to 2013-14 (Rs.1706.10 lakh) + 21-2-2017 (Rs.57.50 lakh)</t>
  </si>
  <si>
    <t>2/6/2015 (Rs.500.00 lakh) + 29-3-2017 (Rs.679.39 lakh)</t>
  </si>
  <si>
    <t>Rs.82.64 lakh 21/11/2012 + Rs.39.60 lakh 22/2/2017</t>
  </si>
  <si>
    <t>22/3/2017</t>
  </si>
  <si>
    <t>24/2/2017</t>
  </si>
  <si>
    <t>27/2/2017</t>
  </si>
  <si>
    <t>UC of last installment is awaited. (Final installment)</t>
  </si>
  <si>
    <t>23/2/2017</t>
  </si>
  <si>
    <t>16/3/2017</t>
  </si>
  <si>
    <t>Augmentation f Rubber Plantation and Production for Economic Development of Educated Unemployed Indegeneous Tribal Communities in BTAD Area, Chirang Dist (BTC)</t>
  </si>
  <si>
    <t>28/2/2017</t>
  </si>
  <si>
    <t>NEC decided to close the project.</t>
  </si>
  <si>
    <t>2nd installment of Rs.39.60 lakh released by NEC 22/2/2017</t>
  </si>
  <si>
    <t>4th and final installment Rs.127.08 lakh released on 22-03-2017 (Final installment) by NEC</t>
  </si>
  <si>
    <t>3rd and final installment of Rs.81.96 lakh released on 24-02-2017 (Final installment) by NEC</t>
  </si>
  <si>
    <t>3rd and final installment of Rs.86.05 lakh released on 27-02-2017 (Final installment) by NEC</t>
  </si>
  <si>
    <t>4th and final installment of Rs.50.72 lakh released on 23-02-2017 by NEC</t>
  </si>
  <si>
    <t>3rd and final installment of Rs.127.23 lakh released on 23-02-2017 by NEC</t>
  </si>
  <si>
    <t>Project completed. Expenditure of excess amount  from their own sources. Subsequent installment is awaited from NEC.</t>
  </si>
  <si>
    <t>Final installment of Rs.82.32 lakh released on 16/3/2017 by NEC</t>
  </si>
  <si>
    <t>NEC approved Revised DPR  in 2016.   UC awaited from Deptt.</t>
  </si>
  <si>
    <t>Project completed. No more fund is required. NEC decided to close the project.</t>
  </si>
  <si>
    <t>Development of Composite sports stadium complex at Silchar DSA Ground.</t>
  </si>
  <si>
    <t>25/10/2002 revised 17/3/2004</t>
  </si>
  <si>
    <t>4/3/2014 Rs.100.00 lakh + 28/2/2017 Rs.168.00 lakh</t>
  </si>
  <si>
    <t>15/3/2014 Rs.69.00 lakh + 28/2/2017 Rs.80.00 lakh</t>
  </si>
  <si>
    <t>Fund directly released by Deptt. and UC submitted directely.</t>
  </si>
  <si>
    <t xml:space="preserve">Rs.120.00 lakh 18-02-2013 + Rs.119.42 lakh 22/2/2017 </t>
  </si>
  <si>
    <t>UC is awaited from Deptt. of Rs.15.00 lakh</t>
  </si>
  <si>
    <t>October,2012 (O)                                                     01/10/2016 (R)</t>
  </si>
  <si>
    <t>Sub Total Industries and Commerce</t>
  </si>
  <si>
    <t>Setting up of Common Facility Center for Gold and Assamese Traditional Jewellery, Assam.</t>
  </si>
  <si>
    <t>Industries and Commerce</t>
  </si>
  <si>
    <t>20/2/2017</t>
  </si>
  <si>
    <t>Deptt. to move for fund.</t>
  </si>
  <si>
    <t>Deptt. to submit UC against state share.</t>
  </si>
  <si>
    <t xml:space="preserve"> 17/1/2017</t>
  </si>
  <si>
    <t>fund awaited from NEC</t>
  </si>
  <si>
    <t>Deptt. to move for balance G.S. Closure certificate awaited.</t>
  </si>
  <si>
    <t xml:space="preserve">                                                                                                                                                                                                                                                                                                                                                                                                                                                                                                   </t>
  </si>
  <si>
    <t xml:space="preserve"> Rs.73.8 lakh 18/12/14 + Rs.73.8 lakh </t>
  </si>
  <si>
    <t xml:space="preserve">Rs.50.64 lakh 4/3/2014 + Rs.67.52 lakh </t>
  </si>
  <si>
    <t>Rs.5838.00 lakh (original) 19.02.2013. Rs.5777.00 lakh (Revised) 6.02.2017</t>
  </si>
  <si>
    <t>UC of Rs.100.32 lakh is under process. Closure certificate awaited.</t>
  </si>
  <si>
    <t>UC  submitted in June 2017. Deptt. to move for S.S</t>
  </si>
  <si>
    <t>Deptt. has submitted UC and it is under process.</t>
  </si>
  <si>
    <t xml:space="preserve">18.08.2004 </t>
  </si>
  <si>
    <t xml:space="preserve"> Deptt. to move for balance amount of CS. UC and Closure certificate awaited.</t>
  </si>
  <si>
    <t>Deptt. to move for balance GS. UC and CC awaited.</t>
  </si>
  <si>
    <t>Due to court case the project was delayed. Now it is solved and work is in progress. UC of Rs.486.09 lakh is under process.</t>
  </si>
  <si>
    <t>Deptt. to move for NEC share and to submit UC.</t>
  </si>
  <si>
    <t>In the review meeting the Deptt. was asked to close the project.</t>
  </si>
  <si>
    <t>Deptt. to move for GS and submit UC, QPR and photographs.</t>
  </si>
  <si>
    <t>UC is awaited for remaining amount.</t>
  </si>
  <si>
    <t>Deptt. to move for remaining CS and SS and  submit UC, QPR and photographs.</t>
  </si>
  <si>
    <t xml:space="preserve">Project is already completed. NEC informed that Deptt. had not handed over the space to NEC as per MOU. Department is intimated. Deptt. is asked to conduct and enquiry. NEC has requested to refund the amount of Rs.990.00 lakh as it is deviated as per letter no.NEC/IND/RM/195/2012, dated 8-6-2017. </t>
  </si>
  <si>
    <t>Deptt. is requested to submit  UC. QPR etc.  Deptt. is requested to move for release of SS  and to submit UC, QPR and photograph.</t>
  </si>
  <si>
    <t>State share recommended by T&amp;D</t>
  </si>
  <si>
    <t>Amount recommended by T &amp; D</t>
  </si>
  <si>
    <t>Deptt. yet to move for fund against NEC release</t>
  </si>
  <si>
    <t>UC pending against the FD release</t>
  </si>
  <si>
    <t>Deptt. to move for S.S and submit UC, QPR and photographs for onward submission to NEC. Deptt. is asked to submit monitoring report.</t>
  </si>
  <si>
    <t>2nd installment is awaited from NEC. Deptt to move for SS. Deptt. is asked to submit monitoring report.</t>
  </si>
  <si>
    <t>Deptt. to move for GS and submit UC, QPR and photographs. Deptt. is asked to submit monitoring report before revalidation of A/A.</t>
  </si>
  <si>
    <t>Rs.240.00 lakh 20/5/2016 + Rs.240.00 lakh 18/7/2017</t>
  </si>
  <si>
    <t>Augmentation of transformer capacity of 132/33 kv Biswanath Chariali (Pavoi) Sub-Station from2x16MVA to 2x40 MVA</t>
  </si>
  <si>
    <t>Rs.260.00 lakh 20/5/2016 + Rs.250.00 lakh 18/7/2017</t>
  </si>
  <si>
    <t>Rs.106.00 lakh 5/3/2014 + Rs.35.00 lakh 30/3/2016</t>
  </si>
  <si>
    <t xml:space="preserve">STATUS OF NEC FUNDED ONGOIN PROJECTS/SCHEMES (PRIORITY LIST) </t>
  </si>
</sst>
</file>

<file path=xl/styles.xml><?xml version="1.0" encoding="utf-8"?>
<styleSheet xmlns="http://schemas.openxmlformats.org/spreadsheetml/2006/main">
  <numFmts count="5">
    <numFmt numFmtId="164" formatCode="0.0000"/>
    <numFmt numFmtId="165" formatCode="0.00;[Red]0.00"/>
    <numFmt numFmtId="166" formatCode="0.00000"/>
    <numFmt numFmtId="167" formatCode="0.000"/>
    <numFmt numFmtId="168" formatCode="0.0%"/>
  </numFmts>
  <fonts count="24">
    <font>
      <sz val="11"/>
      <color theme="1"/>
      <name val="Calibri"/>
      <family val="2"/>
      <scheme val="minor"/>
    </font>
    <font>
      <sz val="10"/>
      <name val="Times New Roman"/>
      <family val="1"/>
    </font>
    <font>
      <sz val="11"/>
      <color theme="1"/>
      <name val="Calibri"/>
      <family val="2"/>
      <scheme val="minor"/>
    </font>
    <font>
      <b/>
      <sz val="16"/>
      <name val="Arial Narrow"/>
      <family val="2"/>
    </font>
    <font>
      <sz val="16"/>
      <name val="Arial Narrow"/>
      <family val="2"/>
    </font>
    <font>
      <sz val="16"/>
      <color theme="1"/>
      <name val="Arial Narrow"/>
      <family val="2"/>
    </font>
    <font>
      <b/>
      <sz val="16"/>
      <color theme="1"/>
      <name val="Arial Narrow"/>
      <family val="2"/>
    </font>
    <font>
      <b/>
      <sz val="20"/>
      <color theme="1"/>
      <name val="Arial Narrow"/>
      <family val="2"/>
    </font>
    <font>
      <b/>
      <sz val="18"/>
      <color theme="1"/>
      <name val="Arial Narrow"/>
      <family val="2"/>
    </font>
    <font>
      <b/>
      <sz val="18"/>
      <color rgb="FF000000"/>
      <name val="Arial Narrow"/>
      <family val="2"/>
    </font>
    <font>
      <b/>
      <sz val="18"/>
      <name val="Arial Narrow"/>
      <family val="2"/>
    </font>
    <font>
      <b/>
      <sz val="18"/>
      <color rgb="FF002060"/>
      <name val="Arial Narrow"/>
      <family val="2"/>
    </font>
    <font>
      <b/>
      <sz val="18"/>
      <color theme="0" tint="-0.499984740745262"/>
      <name val="Arial Narrow"/>
      <family val="2"/>
    </font>
    <font>
      <b/>
      <sz val="18"/>
      <color rgb="FFC00000"/>
      <name val="Arial Narrow"/>
      <family val="2"/>
    </font>
    <font>
      <sz val="16"/>
      <color rgb="FF000000"/>
      <name val="Arial"/>
      <family val="2"/>
    </font>
    <font>
      <b/>
      <sz val="16"/>
      <color rgb="FF000000"/>
      <name val="Arial"/>
      <family val="2"/>
    </font>
    <font>
      <sz val="16"/>
      <color theme="1"/>
      <name val="Calibri"/>
      <family val="2"/>
      <scheme val="minor"/>
    </font>
    <font>
      <sz val="16"/>
      <color theme="1"/>
      <name val="Arial"/>
      <family val="2"/>
    </font>
    <font>
      <sz val="16"/>
      <color rgb="FF002060"/>
      <name val="Arial Narrow"/>
      <family val="2"/>
    </font>
    <font>
      <b/>
      <sz val="28"/>
      <color theme="1"/>
      <name val="Arial Narrow"/>
      <family val="2"/>
    </font>
    <font>
      <sz val="16"/>
      <name val="Arial"/>
      <family val="2"/>
    </font>
    <font>
      <sz val="16"/>
      <color theme="0" tint="-0.499984740745262"/>
      <name val="Arial Narrow"/>
      <family val="2"/>
    </font>
    <font>
      <sz val="16"/>
      <color rgb="FFC00000"/>
      <name val="Arial Narrow"/>
      <family val="2"/>
    </font>
    <font>
      <sz val="16"/>
      <color theme="0"/>
      <name val="Arial Narrow"/>
      <family val="2"/>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FFFF66"/>
        <bgColor indexed="64"/>
      </patternFill>
    </fill>
    <fill>
      <patternFill patternType="solid">
        <fgColor rgb="FF0070C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000000"/>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style="thin">
        <color indexed="64"/>
      </left>
      <right/>
      <top/>
      <bottom/>
      <diagonal/>
    </border>
    <border>
      <left style="thin">
        <color indexed="64"/>
      </left>
      <right/>
      <top style="thin">
        <color rgb="FF000000"/>
      </top>
      <bottom style="thin">
        <color rgb="FF000000"/>
      </bottom>
      <diagonal/>
    </border>
    <border>
      <left style="thin">
        <color indexed="64"/>
      </left>
      <right/>
      <top/>
      <bottom style="thin">
        <color indexed="64"/>
      </bottom>
      <diagonal/>
    </border>
    <border>
      <left style="thin">
        <color rgb="FF000000"/>
      </left>
      <right style="thin">
        <color rgb="FF000000"/>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rgb="FF000000"/>
      </left>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style="thin">
        <color rgb="FF000000"/>
      </bottom>
      <diagonal/>
    </border>
    <border>
      <left/>
      <right/>
      <top style="thin">
        <color rgb="FF000000"/>
      </top>
      <bottom style="thin">
        <color rgb="FF000000"/>
      </bottom>
      <diagonal/>
    </border>
    <border>
      <left/>
      <right style="thin">
        <color indexed="64"/>
      </right>
      <top/>
      <bottom/>
      <diagonal/>
    </border>
  </borders>
  <cellStyleXfs count="3">
    <xf numFmtId="0" fontId="0" fillId="0" borderId="0"/>
    <xf numFmtId="0" fontId="1" fillId="0" borderId="0"/>
    <xf numFmtId="9" fontId="2" fillId="0" borderId="0" applyFont="0" applyFill="0" applyBorder="0" applyAlignment="0" applyProtection="0"/>
  </cellStyleXfs>
  <cellXfs count="727">
    <xf numFmtId="0" fontId="0" fillId="0" borderId="0" xfId="0"/>
    <xf numFmtId="2" fontId="3" fillId="2" borderId="1" xfId="0" applyNumberFormat="1" applyFont="1" applyFill="1" applyBorder="1" applyAlignment="1">
      <alignment horizontal="center" vertical="center" wrapText="1"/>
    </xf>
    <xf numFmtId="0" fontId="5" fillId="0" borderId="1" xfId="0" applyFont="1" applyBorder="1" applyAlignment="1">
      <alignment vertical="center" wrapText="1"/>
    </xf>
    <xf numFmtId="2" fontId="5" fillId="0" borderId="1" xfId="0" applyNumberFormat="1" applyFont="1" applyBorder="1" applyAlignment="1">
      <alignment horizontal="center" vertical="center" wrapText="1"/>
    </xf>
    <xf numFmtId="9" fontId="5" fillId="0" borderId="1" xfId="0" applyNumberFormat="1" applyFont="1" applyBorder="1" applyAlignment="1">
      <alignment horizontal="center" vertical="center" wrapText="1"/>
    </xf>
    <xf numFmtId="0" fontId="6" fillId="0" borderId="0" xfId="0" applyFont="1" applyFill="1" applyAlignment="1">
      <alignment vertical="center" wrapText="1"/>
    </xf>
    <xf numFmtId="0" fontId="6" fillId="0" borderId="8" xfId="0" applyFont="1" applyFill="1" applyBorder="1" applyAlignment="1">
      <alignment vertical="center" wrapText="1"/>
    </xf>
    <xf numFmtId="0" fontId="6" fillId="0" borderId="0" xfId="0" applyFont="1" applyFill="1" applyAlignment="1">
      <alignment horizontal="center" vertical="center" wrapText="1"/>
    </xf>
    <xf numFmtId="9" fontId="6" fillId="0" borderId="0" xfId="0" applyNumberFormat="1" applyFont="1" applyFill="1" applyBorder="1" applyAlignment="1">
      <alignment vertical="center" wrapText="1"/>
    </xf>
    <xf numFmtId="2" fontId="6" fillId="0" borderId="0" xfId="0" applyNumberFormat="1" applyFont="1" applyFill="1" applyAlignment="1">
      <alignment vertical="center" wrapText="1"/>
    </xf>
    <xf numFmtId="0" fontId="6" fillId="0" borderId="0" xfId="0" applyFont="1" applyFill="1" applyBorder="1" applyAlignment="1">
      <alignment vertical="center" wrapText="1"/>
    </xf>
    <xf numFmtId="0" fontId="8" fillId="0" borderId="8" xfId="0" applyFont="1" applyFill="1" applyBorder="1" applyAlignment="1">
      <alignment vertical="center" wrapText="1"/>
    </xf>
    <xf numFmtId="0" fontId="8" fillId="0" borderId="0" xfId="0" applyFont="1" applyFill="1" applyAlignment="1">
      <alignmen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8" fillId="0" borderId="0" xfId="0" applyFont="1" applyFill="1" applyAlignment="1">
      <alignment horizontal="center" vertical="center" wrapText="1"/>
    </xf>
    <xf numFmtId="0" fontId="9" fillId="0" borderId="7" xfId="0" applyNumberFormat="1" applyFont="1" applyFill="1" applyBorder="1" applyAlignment="1">
      <alignment horizontal="center" vertical="center" wrapText="1"/>
    </xf>
    <xf numFmtId="0" fontId="9" fillId="0" borderId="2" xfId="0" applyFont="1" applyFill="1" applyBorder="1" applyAlignment="1">
      <alignment vertical="center" wrapText="1"/>
    </xf>
    <xf numFmtId="0" fontId="9" fillId="0" borderId="2" xfId="0" applyFont="1" applyFill="1" applyBorder="1" applyAlignment="1">
      <alignment horizontal="center" vertical="center" wrapText="1" readingOrder="1"/>
    </xf>
    <xf numFmtId="2" fontId="9" fillId="0" borderId="2" xfId="0" applyNumberFormat="1" applyFont="1" applyFill="1" applyBorder="1" applyAlignment="1">
      <alignment horizontal="center" vertical="center" wrapText="1" readingOrder="1"/>
    </xf>
    <xf numFmtId="2" fontId="8" fillId="0" borderId="1" xfId="0" applyNumberFormat="1" applyFont="1" applyFill="1" applyBorder="1" applyAlignment="1">
      <alignment horizontal="center" vertical="center" wrapText="1"/>
    </xf>
    <xf numFmtId="9" fontId="8" fillId="0" borderId="1" xfId="0" applyNumberFormat="1" applyFont="1" applyFill="1" applyBorder="1" applyAlignment="1">
      <alignment horizontal="center" vertical="center" wrapText="1"/>
    </xf>
    <xf numFmtId="0" fontId="8" fillId="0" borderId="8" xfId="0" applyNumberFormat="1" applyFont="1" applyFill="1" applyBorder="1" applyAlignment="1">
      <alignment horizontal="center"/>
    </xf>
    <xf numFmtId="0" fontId="8" fillId="0" borderId="11" xfId="0"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0" fillId="0" borderId="1" xfId="1" applyFont="1" applyFill="1" applyBorder="1" applyAlignment="1">
      <alignment vertical="center" wrapText="1"/>
    </xf>
    <xf numFmtId="0" fontId="10" fillId="0" borderId="1" xfId="1" applyFont="1" applyFill="1" applyBorder="1" applyAlignment="1">
      <alignment horizontal="center" vertical="center" wrapText="1"/>
    </xf>
    <xf numFmtId="0" fontId="10" fillId="0" borderId="1" xfId="0" applyFont="1" applyFill="1" applyBorder="1" applyAlignment="1">
      <alignment horizontal="center" vertical="center" wrapText="1"/>
    </xf>
    <xf numFmtId="2" fontId="10" fillId="0" borderId="1" xfId="0" applyNumberFormat="1" applyFont="1" applyFill="1" applyBorder="1" applyAlignment="1">
      <alignment horizontal="center" vertical="center" wrapText="1"/>
    </xf>
    <xf numFmtId="2" fontId="8" fillId="0" borderId="5" xfId="0" applyNumberFormat="1" applyFont="1" applyFill="1" applyBorder="1" applyAlignment="1">
      <alignment horizontal="center" vertical="center" wrapText="1"/>
    </xf>
    <xf numFmtId="0" fontId="10" fillId="0" borderId="1" xfId="0" applyFont="1" applyFill="1" applyBorder="1" applyAlignment="1">
      <alignment vertical="center" wrapText="1"/>
    </xf>
    <xf numFmtId="0" fontId="8" fillId="0" borderId="1" xfId="0" applyFont="1" applyFill="1" applyBorder="1" applyAlignment="1">
      <alignment horizontal="center" vertical="top" wrapText="1"/>
    </xf>
    <xf numFmtId="2" fontId="8" fillId="0" borderId="1" xfId="0" applyNumberFormat="1" applyFont="1" applyFill="1" applyBorder="1" applyAlignment="1">
      <alignment horizontal="center" vertical="top" wrapText="1"/>
    </xf>
    <xf numFmtId="0" fontId="8" fillId="0" borderId="0" xfId="0" applyFont="1" applyFill="1" applyAlignment="1">
      <alignment vertical="top" wrapText="1"/>
    </xf>
    <xf numFmtId="14" fontId="8" fillId="0" borderId="1" xfId="0" applyNumberFormat="1" applyFont="1" applyFill="1" applyBorder="1" applyAlignment="1">
      <alignment horizontal="center" vertical="top" wrapText="1"/>
    </xf>
    <xf numFmtId="14" fontId="8" fillId="0" borderId="1" xfId="0" applyNumberFormat="1" applyFont="1" applyFill="1" applyBorder="1" applyAlignment="1">
      <alignment vertical="center" wrapText="1"/>
    </xf>
    <xf numFmtId="2" fontId="10" fillId="0" borderId="1" xfId="1" applyNumberFormat="1" applyFont="1" applyFill="1" applyBorder="1" applyAlignment="1">
      <alignment vertical="center" wrapText="1"/>
    </xf>
    <xf numFmtId="10" fontId="8" fillId="0" borderId="1" xfId="0" applyNumberFormat="1" applyFont="1" applyFill="1" applyBorder="1" applyAlignment="1">
      <alignment horizontal="center" vertical="center" wrapText="1"/>
    </xf>
    <xf numFmtId="0" fontId="10" fillId="0" borderId="1" xfId="1" applyFont="1" applyFill="1" applyBorder="1" applyAlignment="1">
      <alignment horizontal="left" vertical="center" wrapText="1"/>
    </xf>
    <xf numFmtId="0" fontId="10" fillId="0" borderId="1" xfId="0" applyFont="1" applyFill="1" applyBorder="1" applyAlignment="1">
      <alignment horizontal="left" vertical="center" wrapText="1"/>
    </xf>
    <xf numFmtId="14" fontId="10" fillId="0" borderId="1" xfId="0" applyNumberFormat="1" applyFont="1" applyFill="1" applyBorder="1" applyAlignment="1">
      <alignment horizontal="center" vertical="center" wrapText="1"/>
    </xf>
    <xf numFmtId="10" fontId="10" fillId="0" borderId="1" xfId="0" applyNumberFormat="1" applyFont="1" applyFill="1" applyBorder="1" applyAlignment="1">
      <alignment horizontal="center" vertical="center" wrapText="1"/>
    </xf>
    <xf numFmtId="9" fontId="10" fillId="0" borderId="1" xfId="0" applyNumberFormat="1" applyFont="1" applyFill="1" applyBorder="1" applyAlignment="1">
      <alignment horizontal="center" vertical="center" wrapText="1"/>
    </xf>
    <xf numFmtId="2" fontId="8" fillId="0" borderId="1" xfId="0" applyNumberFormat="1" applyFont="1" applyFill="1" applyBorder="1" applyAlignment="1">
      <alignment vertical="center" wrapText="1"/>
    </xf>
    <xf numFmtId="0" fontId="8" fillId="0" borderId="1" xfId="0" applyNumberFormat="1" applyFont="1" applyFill="1" applyBorder="1" applyAlignment="1">
      <alignment horizontal="center" vertical="center" wrapText="1"/>
    </xf>
    <xf numFmtId="2" fontId="11" fillId="0" borderId="1" xfId="0" applyNumberFormat="1" applyFont="1" applyFill="1" applyBorder="1" applyAlignment="1">
      <alignment horizontal="center" vertical="center" wrapText="1"/>
    </xf>
    <xf numFmtId="9" fontId="10" fillId="0" borderId="1" xfId="2" applyFont="1" applyFill="1" applyBorder="1" applyAlignment="1">
      <alignment horizontal="center" vertical="center" wrapText="1"/>
    </xf>
    <xf numFmtId="2" fontId="10" fillId="0" borderId="1" xfId="0" applyNumberFormat="1" applyFont="1" applyFill="1" applyBorder="1" applyAlignment="1">
      <alignment vertical="center" wrapText="1"/>
    </xf>
    <xf numFmtId="0" fontId="10" fillId="0" borderId="3" xfId="0" applyNumberFormat="1" applyFont="1" applyFill="1" applyBorder="1" applyAlignment="1">
      <alignment horizontal="center" vertical="center" wrapText="1"/>
    </xf>
    <xf numFmtId="9" fontId="8" fillId="0" borderId="0" xfId="0" applyNumberFormat="1" applyFont="1" applyFill="1" applyAlignment="1">
      <alignment horizontal="center" vertical="center" wrapText="1"/>
    </xf>
    <xf numFmtId="0" fontId="8" fillId="0" borderId="3" xfId="0" applyFont="1" applyFill="1" applyBorder="1" applyAlignment="1">
      <alignment horizontal="center" vertical="center" wrapText="1"/>
    </xf>
    <xf numFmtId="2" fontId="10" fillId="0" borderId="3" xfId="0" applyNumberFormat="1" applyFont="1" applyFill="1" applyBorder="1" applyAlignment="1">
      <alignment horizontal="center" vertical="center" wrapText="1"/>
    </xf>
    <xf numFmtId="2" fontId="10" fillId="0" borderId="5" xfId="0" applyNumberFormat="1" applyFont="1" applyFill="1" applyBorder="1" applyAlignment="1">
      <alignment horizontal="center" vertical="center" wrapText="1"/>
    </xf>
    <xf numFmtId="0" fontId="10" fillId="0" borderId="5" xfId="0" applyNumberFormat="1" applyFont="1" applyFill="1" applyBorder="1" applyAlignment="1">
      <alignment horizontal="center" vertical="center" wrapText="1"/>
    </xf>
    <xf numFmtId="0" fontId="10" fillId="0" borderId="5" xfId="0" applyFont="1" applyFill="1" applyBorder="1" applyAlignment="1">
      <alignment horizontal="left" vertical="center" wrapText="1"/>
    </xf>
    <xf numFmtId="0" fontId="8" fillId="0" borderId="5" xfId="0" applyNumberFormat="1" applyFont="1" applyFill="1" applyBorder="1" applyAlignment="1">
      <alignment horizontal="center" vertical="center" wrapText="1"/>
    </xf>
    <xf numFmtId="9" fontId="8" fillId="0" borderId="5" xfId="0"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164" fontId="10" fillId="0" borderId="1" xfId="0" applyNumberFormat="1" applyFont="1" applyFill="1" applyBorder="1" applyAlignment="1">
      <alignment horizontal="center" vertical="center" wrapText="1"/>
    </xf>
    <xf numFmtId="0" fontId="10" fillId="0" borderId="1" xfId="0" applyNumberFormat="1" applyFont="1" applyFill="1" applyBorder="1" applyAlignment="1">
      <alignment vertical="center" wrapText="1"/>
    </xf>
    <xf numFmtId="2" fontId="10" fillId="0" borderId="4" xfId="0"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2" fontId="9" fillId="0" borderId="1" xfId="0" applyNumberFormat="1" applyFont="1" applyFill="1" applyBorder="1" applyAlignment="1">
      <alignment vertical="center" wrapText="1"/>
    </xf>
    <xf numFmtId="2" fontId="9" fillId="0" borderId="1" xfId="0" applyNumberFormat="1" applyFont="1" applyFill="1" applyBorder="1" applyAlignment="1">
      <alignment horizontal="left" vertical="center" wrapText="1"/>
    </xf>
    <xf numFmtId="0" fontId="8" fillId="0" borderId="1" xfId="0" applyNumberFormat="1" applyFont="1" applyFill="1" applyBorder="1" applyAlignment="1">
      <alignment vertical="center" wrapText="1"/>
    </xf>
    <xf numFmtId="2" fontId="9" fillId="0" borderId="6" xfId="0" applyNumberFormat="1" applyFont="1" applyFill="1" applyBorder="1" applyAlignment="1">
      <alignment horizontal="center" vertical="center" wrapText="1" readingOrder="1"/>
    </xf>
    <xf numFmtId="0" fontId="9" fillId="0" borderId="10" xfId="0" applyNumberFormat="1" applyFont="1" applyFill="1" applyBorder="1" applyAlignment="1">
      <alignment horizontal="center" vertical="center" wrapText="1"/>
    </xf>
    <xf numFmtId="2" fontId="9" fillId="0" borderId="0" xfId="0" applyNumberFormat="1" applyFont="1" applyFill="1" applyBorder="1" applyAlignment="1">
      <alignment horizontal="center" vertical="center" wrapText="1" readingOrder="1"/>
    </xf>
    <xf numFmtId="2" fontId="9" fillId="0" borderId="1" xfId="0" applyNumberFormat="1" applyFont="1" applyFill="1" applyBorder="1" applyAlignment="1">
      <alignment horizontal="center" vertical="center" wrapText="1" readingOrder="1"/>
    </xf>
    <xf numFmtId="2" fontId="10" fillId="0" borderId="1" xfId="0" applyNumberFormat="1" applyFont="1" applyFill="1" applyBorder="1" applyAlignment="1">
      <alignment horizontal="left" vertical="center" wrapText="1"/>
    </xf>
    <xf numFmtId="9" fontId="8" fillId="0" borderId="1" xfId="0" applyNumberFormat="1" applyFont="1" applyFill="1" applyBorder="1" applyAlignment="1">
      <alignment vertical="center" wrapText="1"/>
    </xf>
    <xf numFmtId="9" fontId="8" fillId="0" borderId="0" xfId="0" applyNumberFormat="1" applyFont="1" applyFill="1" applyBorder="1" applyAlignment="1">
      <alignment vertical="center" wrapText="1"/>
    </xf>
    <xf numFmtId="0" fontId="10" fillId="0" borderId="0" xfId="0" applyFont="1" applyFill="1" applyBorder="1" applyAlignment="1">
      <alignment vertical="center" wrapText="1"/>
    </xf>
    <xf numFmtId="0" fontId="8" fillId="0" borderId="1" xfId="0" applyFont="1" applyFill="1" applyBorder="1" applyAlignment="1">
      <alignment horizontal="left" vertical="center" wrapText="1"/>
    </xf>
    <xf numFmtId="2" fontId="13" fillId="0" borderId="1" xfId="0" applyNumberFormat="1" applyFont="1" applyFill="1" applyBorder="1" applyAlignment="1">
      <alignment horizontal="center" vertical="center" wrapText="1"/>
    </xf>
    <xf numFmtId="2" fontId="8" fillId="0" borderId="3" xfId="0" applyNumberFormat="1" applyFont="1" applyFill="1" applyBorder="1" applyAlignment="1">
      <alignment horizontal="center" vertical="center" wrapText="1"/>
    </xf>
    <xf numFmtId="2" fontId="8" fillId="0" borderId="4" xfId="0" applyNumberFormat="1" applyFont="1" applyFill="1" applyBorder="1" applyAlignment="1">
      <alignment horizontal="center" vertical="center" wrapText="1"/>
    </xf>
    <xf numFmtId="165" fontId="10" fillId="0"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5" fillId="0" borderId="0" xfId="0" applyFont="1" applyAlignment="1">
      <alignment vertical="center" wrapText="1"/>
    </xf>
    <xf numFmtId="0" fontId="5" fillId="0" borderId="0" xfId="0" applyFont="1" applyAlignment="1">
      <alignment horizontal="center" vertical="top" wrapText="1"/>
    </xf>
    <xf numFmtId="0" fontId="6" fillId="0" borderId="1" xfId="0" applyFont="1" applyBorder="1" applyAlignment="1">
      <alignment horizontal="center" vertical="center" wrapText="1"/>
    </xf>
    <xf numFmtId="0" fontId="6" fillId="0" borderId="0" xfId="0" applyFont="1" applyAlignment="1">
      <alignment horizontal="center" vertical="center" wrapText="1"/>
    </xf>
    <xf numFmtId="0" fontId="5" fillId="0" borderId="1" xfId="0" applyFont="1" applyBorder="1" applyAlignment="1">
      <alignment horizontal="center" vertical="center" wrapText="1"/>
    </xf>
    <xf numFmtId="0" fontId="6" fillId="0" borderId="1" xfId="0" applyFont="1" applyFill="1" applyBorder="1" applyAlignment="1">
      <alignment vertical="center" wrapText="1"/>
    </xf>
    <xf numFmtId="0" fontId="5" fillId="0" borderId="1" xfId="0" applyFont="1" applyBorder="1" applyAlignment="1">
      <alignment horizontal="left" vertical="top" wrapText="1"/>
    </xf>
    <xf numFmtId="0" fontId="14" fillId="0" borderId="7" xfId="0" applyNumberFormat="1" applyFont="1" applyBorder="1" applyAlignment="1">
      <alignment horizontal="center" vertical="center" wrapText="1"/>
    </xf>
    <xf numFmtId="0" fontId="14" fillId="0" borderId="2" xfId="0" applyFont="1" applyFill="1" applyBorder="1" applyAlignment="1">
      <alignment vertical="center" wrapText="1"/>
    </xf>
    <xf numFmtId="0" fontId="15" fillId="0" borderId="2" xfId="0" applyFont="1" applyBorder="1" applyAlignment="1">
      <alignment horizontal="center" vertical="center" wrapText="1" readingOrder="1"/>
    </xf>
    <xf numFmtId="0" fontId="5" fillId="0" borderId="0" xfId="0" applyFont="1" applyAlignment="1">
      <alignment horizontal="left" vertical="top" wrapText="1"/>
    </xf>
    <xf numFmtId="2" fontId="6" fillId="0" borderId="1" xfId="0" applyNumberFormat="1" applyFont="1" applyBorder="1" applyAlignment="1">
      <alignment horizontal="center" vertical="center" wrapText="1"/>
    </xf>
    <xf numFmtId="2" fontId="5" fillId="0" borderId="1" xfId="0" applyNumberFormat="1" applyFont="1" applyFill="1" applyBorder="1" applyAlignment="1">
      <alignment horizontal="center" vertical="center" wrapText="1"/>
    </xf>
    <xf numFmtId="0" fontId="16" fillId="0" borderId="8" xfId="0" applyNumberFormat="1" applyFont="1" applyBorder="1" applyAlignment="1">
      <alignment horizontal="center"/>
    </xf>
    <xf numFmtId="0" fontId="4" fillId="0" borderId="1" xfId="0" applyNumberFormat="1" applyFont="1" applyFill="1" applyBorder="1" applyAlignment="1">
      <alignment horizontal="center" vertical="center" wrapText="1"/>
    </xf>
    <xf numFmtId="0" fontId="4" fillId="0" borderId="1" xfId="1" applyFont="1" applyFill="1" applyBorder="1" applyAlignment="1">
      <alignment vertical="center" wrapText="1"/>
    </xf>
    <xf numFmtId="0" fontId="3" fillId="0" borderId="1" xfId="1"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0" fontId="4" fillId="0" borderId="1" xfId="0" applyFont="1" applyFill="1" applyBorder="1" applyAlignment="1">
      <alignment vertical="center" wrapText="1"/>
    </xf>
    <xf numFmtId="0" fontId="3" fillId="0" borderId="1" xfId="1" applyFont="1" applyFill="1" applyBorder="1" applyAlignment="1">
      <alignment vertical="center" wrapText="1"/>
    </xf>
    <xf numFmtId="0" fontId="5" fillId="0" borderId="3" xfId="0" applyFont="1" applyBorder="1" applyAlignment="1">
      <alignment horizontal="center" vertical="center" wrapText="1"/>
    </xf>
    <xf numFmtId="2" fontId="5" fillId="0" borderId="3"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2" fontId="3" fillId="0" borderId="5" xfId="0" applyNumberFormat="1" applyFont="1" applyFill="1" applyBorder="1" applyAlignment="1" applyProtection="1">
      <alignment horizontal="center" vertical="center" wrapText="1"/>
    </xf>
    <xf numFmtId="2" fontId="5" fillId="0" borderId="5" xfId="0" applyNumberFormat="1" applyFont="1" applyFill="1" applyBorder="1" applyAlignment="1">
      <alignment horizontal="center" vertical="center" wrapText="1"/>
    </xf>
    <xf numFmtId="2" fontId="5" fillId="0" borderId="4" xfId="0" applyNumberFormat="1" applyFont="1" applyFill="1" applyBorder="1" applyAlignment="1">
      <alignment horizontal="center" vertical="center" wrapText="1"/>
    </xf>
    <xf numFmtId="2" fontId="5" fillId="0" borderId="5" xfId="0" applyNumberFormat="1" applyFont="1" applyBorder="1" applyAlignment="1">
      <alignment horizontal="center" vertical="top" wrapText="1"/>
    </xf>
    <xf numFmtId="0" fontId="5" fillId="0" borderId="0" xfId="0" applyFont="1" applyAlignment="1">
      <alignment vertical="top" wrapText="1"/>
    </xf>
    <xf numFmtId="0" fontId="5" fillId="0" borderId="1" xfId="0" applyFont="1" applyBorder="1" applyAlignment="1">
      <alignment horizontal="center" vertical="top" wrapText="1"/>
    </xf>
    <xf numFmtId="2" fontId="5" fillId="0" borderId="1" xfId="0" applyNumberFormat="1" applyFont="1" applyBorder="1" applyAlignment="1">
      <alignment horizontal="center" vertical="top" wrapText="1"/>
    </xf>
    <xf numFmtId="2" fontId="6" fillId="0" borderId="1" xfId="0" applyNumberFormat="1" applyFont="1" applyBorder="1" applyAlignment="1">
      <alignment horizontal="center" vertical="top" wrapText="1"/>
    </xf>
    <xf numFmtId="0" fontId="5" fillId="0" borderId="0" xfId="0" applyFont="1" applyAlignment="1">
      <alignment horizontal="center" vertical="center" wrapText="1"/>
    </xf>
    <xf numFmtId="2" fontId="6" fillId="0" borderId="1" xfId="0" applyNumberFormat="1" applyFont="1" applyFill="1" applyBorder="1" applyAlignment="1">
      <alignment horizontal="center" vertical="center" wrapText="1"/>
    </xf>
    <xf numFmtId="2" fontId="4" fillId="0" borderId="1" xfId="1" applyNumberFormat="1" applyFont="1" applyFill="1" applyBorder="1" applyAlignment="1">
      <alignment vertical="center" wrapText="1"/>
    </xf>
    <xf numFmtId="167" fontId="5" fillId="0" borderId="1" xfId="0" applyNumberFormat="1" applyFont="1" applyBorder="1" applyAlignment="1">
      <alignment horizontal="center" vertical="center" wrapText="1"/>
    </xf>
    <xf numFmtId="0" fontId="3" fillId="3" borderId="1" xfId="0" applyNumberFormat="1" applyFont="1" applyFill="1" applyBorder="1" applyAlignment="1">
      <alignment horizontal="center" vertical="center" wrapText="1"/>
    </xf>
    <xf numFmtId="0" fontId="3" fillId="3" borderId="1" xfId="1" applyFont="1" applyFill="1" applyBorder="1" applyAlignment="1">
      <alignment vertical="center" wrapText="1"/>
    </xf>
    <xf numFmtId="0" fontId="3" fillId="3" borderId="1" xfId="1" applyFont="1" applyFill="1" applyBorder="1" applyAlignment="1">
      <alignment horizontal="center" vertical="center" wrapText="1"/>
    </xf>
    <xf numFmtId="2" fontId="3" fillId="3" borderId="1" xfId="0" applyNumberFormat="1" applyFont="1" applyFill="1" applyBorder="1" applyAlignment="1">
      <alignment horizontal="center" vertical="center" wrapText="1"/>
    </xf>
    <xf numFmtId="2" fontId="6" fillId="3" borderId="1" xfId="0" applyNumberFormat="1" applyFont="1" applyFill="1" applyBorder="1" applyAlignment="1">
      <alignment horizontal="center" vertical="center" wrapText="1"/>
    </xf>
    <xf numFmtId="9" fontId="6" fillId="3" borderId="1" xfId="0" applyNumberFormat="1" applyFont="1" applyFill="1" applyBorder="1" applyAlignment="1">
      <alignment horizontal="center" vertical="center" wrapText="1"/>
    </xf>
    <xf numFmtId="2" fontId="3" fillId="3" borderId="1" xfId="1" applyNumberFormat="1" applyFont="1" applyFill="1" applyBorder="1" applyAlignment="1">
      <alignment vertical="center" wrapText="1"/>
    </xf>
    <xf numFmtId="0" fontId="6" fillId="3" borderId="0" xfId="0" applyFont="1" applyFill="1" applyAlignment="1">
      <alignment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vertical="center" wrapText="1"/>
    </xf>
    <xf numFmtId="14" fontId="4" fillId="0" borderId="1" xfId="0" applyNumberFormat="1" applyFont="1" applyFill="1" applyBorder="1" applyAlignment="1">
      <alignment horizontal="center" vertical="center" wrapText="1"/>
    </xf>
    <xf numFmtId="2" fontId="4" fillId="2" borderId="1" xfId="0" applyNumberFormat="1" applyFont="1" applyFill="1" applyBorder="1" applyAlignment="1">
      <alignment horizontal="center" vertical="center" wrapText="1"/>
    </xf>
    <xf numFmtId="9" fontId="4" fillId="0" borderId="1" xfId="0" applyNumberFormat="1" applyFont="1" applyFill="1" applyBorder="1" applyAlignment="1">
      <alignment horizontal="center" vertical="center" wrapText="1"/>
    </xf>
    <xf numFmtId="0" fontId="5" fillId="0" borderId="1" xfId="0" applyNumberFormat="1" applyFont="1" applyBorder="1" applyAlignment="1">
      <alignment horizontal="center" vertical="center" wrapText="1"/>
    </xf>
    <xf numFmtId="2" fontId="5" fillId="0" borderId="0" xfId="0" applyNumberFormat="1" applyFont="1" applyBorder="1" applyAlignment="1">
      <alignment horizontal="center" vertical="center" wrapText="1"/>
    </xf>
    <xf numFmtId="0" fontId="5" fillId="2" borderId="1" xfId="0" applyNumberFormat="1" applyFont="1" applyFill="1" applyBorder="1" applyAlignment="1">
      <alignment horizontal="center" vertical="center" wrapText="1"/>
    </xf>
    <xf numFmtId="2" fontId="18" fillId="2" borderId="1" xfId="0" applyNumberFormat="1" applyFont="1" applyFill="1" applyBorder="1" applyAlignment="1">
      <alignment horizontal="center" vertical="center" wrapText="1"/>
    </xf>
    <xf numFmtId="0" fontId="5" fillId="2" borderId="1" xfId="0" applyFont="1" applyFill="1" applyBorder="1" applyAlignment="1">
      <alignment vertical="center" wrapText="1"/>
    </xf>
    <xf numFmtId="2" fontId="5" fillId="0" borderId="0" xfId="0" applyNumberFormat="1" applyFont="1" applyAlignment="1">
      <alignment vertical="center" wrapText="1"/>
    </xf>
    <xf numFmtId="0" fontId="6" fillId="3" borderId="1" xfId="0" applyNumberFormat="1" applyFont="1" applyFill="1" applyBorder="1" applyAlignment="1">
      <alignment horizontal="center" vertical="center" wrapText="1"/>
    </xf>
    <xf numFmtId="0" fontId="3" fillId="3" borderId="1" xfId="0" applyFont="1" applyFill="1" applyBorder="1" applyAlignment="1">
      <alignment vertical="center" wrapText="1"/>
    </xf>
    <xf numFmtId="0" fontId="3" fillId="3" borderId="1" xfId="0" applyFont="1" applyFill="1" applyBorder="1" applyAlignment="1">
      <alignment horizontal="center" vertical="center" wrapText="1"/>
    </xf>
    <xf numFmtId="0" fontId="6" fillId="3" borderId="1" xfId="0" applyFont="1" applyFill="1" applyBorder="1" applyAlignment="1">
      <alignment vertical="center" wrapText="1"/>
    </xf>
    <xf numFmtId="9" fontId="4" fillId="0" borderId="1" xfId="2" applyFont="1" applyFill="1" applyBorder="1" applyAlignment="1">
      <alignment horizontal="center" vertical="center" wrapText="1"/>
    </xf>
    <xf numFmtId="9" fontId="3" fillId="3" borderId="1" xfId="2"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14" fontId="3" fillId="3" borderId="1" xfId="0" applyNumberFormat="1" applyFont="1" applyFill="1" applyBorder="1" applyAlignment="1">
      <alignment horizontal="left" vertical="top" wrapText="1"/>
    </xf>
    <xf numFmtId="0" fontId="5" fillId="0" borderId="0" xfId="0" applyFont="1" applyFill="1" applyAlignment="1">
      <alignment vertical="center" wrapText="1"/>
    </xf>
    <xf numFmtId="9" fontId="3" fillId="3" borderId="1" xfId="0" applyNumberFormat="1" applyFont="1" applyFill="1" applyBorder="1" applyAlignment="1">
      <alignment horizontal="center" vertical="center" wrapText="1"/>
    </xf>
    <xf numFmtId="2" fontId="4" fillId="0" borderId="1" xfId="0" applyNumberFormat="1" applyFont="1" applyFill="1" applyBorder="1" applyAlignment="1" applyProtection="1">
      <alignment horizontal="center" vertical="center" wrapText="1"/>
    </xf>
    <xf numFmtId="0" fontId="5" fillId="0" borderId="1" xfId="0" applyFont="1" applyBorder="1" applyAlignment="1">
      <alignment vertical="center" wrapText="1"/>
    </xf>
    <xf numFmtId="2" fontId="4" fillId="0"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5" fillId="0" borderId="1" xfId="0" applyFont="1" applyBorder="1" applyAlignment="1">
      <alignment horizontal="center" vertical="center" wrapText="1"/>
    </xf>
    <xf numFmtId="2" fontId="5" fillId="0" borderId="1" xfId="0" applyNumberFormat="1" applyFont="1" applyBorder="1" applyAlignment="1">
      <alignment horizontal="center" vertical="center" wrapText="1"/>
    </xf>
    <xf numFmtId="2" fontId="5"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4" fillId="0" borderId="1" xfId="0" applyFont="1" applyFill="1" applyBorder="1" applyAlignment="1">
      <alignment horizontal="left" vertical="center" wrapText="1"/>
    </xf>
    <xf numFmtId="14" fontId="4" fillId="0" borderId="1" xfId="0" applyNumberFormat="1" applyFont="1" applyFill="1" applyBorder="1" applyAlignment="1">
      <alignment horizontal="left" vertical="center" wrapText="1"/>
    </xf>
    <xf numFmtId="2" fontId="14" fillId="0" borderId="21" xfId="0" applyNumberFormat="1" applyFont="1" applyBorder="1" applyAlignment="1">
      <alignment horizontal="center" vertical="center" wrapText="1" readingOrder="1"/>
    </xf>
    <xf numFmtId="0" fontId="14" fillId="0" borderId="22" xfId="0" applyFont="1" applyBorder="1" applyAlignment="1">
      <alignment horizontal="center" vertical="center" wrapText="1" readingOrder="1"/>
    </xf>
    <xf numFmtId="0" fontId="5" fillId="0" borderId="0" xfId="0" applyFont="1" applyAlignment="1">
      <alignment horizontal="left" vertical="center" wrapText="1"/>
    </xf>
    <xf numFmtId="0" fontId="5" fillId="0" borderId="20" xfId="0" applyFont="1" applyBorder="1" applyAlignment="1">
      <alignment horizontal="center" vertical="center" wrapText="1"/>
    </xf>
    <xf numFmtId="0" fontId="4" fillId="0" borderId="12" xfId="0" applyFont="1" applyFill="1" applyBorder="1" applyAlignment="1">
      <alignment horizontal="center" vertical="center" wrapText="1"/>
    </xf>
    <xf numFmtId="0" fontId="3" fillId="3" borderId="12" xfId="0" applyFont="1" applyFill="1" applyBorder="1" applyAlignment="1">
      <alignment horizontal="center" vertical="center" wrapText="1"/>
    </xf>
    <xf numFmtId="14" fontId="4" fillId="0" borderId="12" xfId="0" applyNumberFormat="1" applyFont="1" applyFill="1" applyBorder="1" applyAlignment="1">
      <alignment horizontal="center" vertical="center" wrapText="1"/>
    </xf>
    <xf numFmtId="2" fontId="4" fillId="0" borderId="12" xfId="0" applyNumberFormat="1" applyFont="1" applyFill="1" applyBorder="1" applyAlignment="1">
      <alignment horizontal="center" vertical="center" wrapText="1"/>
    </xf>
    <xf numFmtId="0" fontId="5" fillId="0" borderId="12" xfId="0" applyFont="1" applyBorder="1" applyAlignment="1">
      <alignment horizontal="center" vertical="center" wrapText="1"/>
    </xf>
    <xf numFmtId="2" fontId="4" fillId="2" borderId="12" xfId="0" applyNumberFormat="1" applyFont="1" applyFill="1" applyBorder="1" applyAlignment="1">
      <alignment horizontal="center" vertical="center" wrapText="1"/>
    </xf>
    <xf numFmtId="0" fontId="6" fillId="3" borderId="12" xfId="0" applyFont="1" applyFill="1" applyBorder="1" applyAlignment="1">
      <alignment horizontal="center" vertical="center" wrapText="1"/>
    </xf>
    <xf numFmtId="2" fontId="3" fillId="3" borderId="12" xfId="0" applyNumberFormat="1" applyFont="1" applyFill="1" applyBorder="1" applyAlignment="1">
      <alignment horizontal="center" vertical="center" wrapText="1"/>
    </xf>
    <xf numFmtId="14" fontId="5" fillId="0" borderId="1" xfId="0" applyNumberFormat="1" applyFont="1" applyBorder="1" applyAlignment="1">
      <alignment horizontal="left" vertical="center" wrapText="1"/>
    </xf>
    <xf numFmtId="0" fontId="6" fillId="0" borderId="1" xfId="0" applyFont="1" applyBorder="1" applyAlignment="1">
      <alignment horizontal="left" vertical="center" wrapText="1"/>
    </xf>
    <xf numFmtId="0" fontId="5" fillId="0" borderId="3" xfId="0" applyFont="1" applyBorder="1" applyAlignment="1">
      <alignment horizontal="left" vertical="center" wrapText="1"/>
    </xf>
    <xf numFmtId="0" fontId="5" fillId="0" borderId="1" xfId="0" applyFont="1" applyFill="1" applyBorder="1" applyAlignment="1">
      <alignment horizontal="left" vertical="center" wrapText="1"/>
    </xf>
    <xf numFmtId="0" fontId="6" fillId="0" borderId="5" xfId="0" applyFont="1" applyFill="1" applyBorder="1" applyAlignment="1">
      <alignment horizontal="left" vertical="center" wrapText="1"/>
    </xf>
    <xf numFmtId="0" fontId="5" fillId="0" borderId="5" xfId="0" applyFont="1" applyBorder="1" applyAlignment="1">
      <alignment horizontal="left" vertical="top" wrapText="1"/>
    </xf>
    <xf numFmtId="14" fontId="5" fillId="0" borderId="1" xfId="0" applyNumberFormat="1" applyFont="1" applyBorder="1" applyAlignment="1">
      <alignment horizontal="left" vertical="top" wrapText="1"/>
    </xf>
    <xf numFmtId="0" fontId="6" fillId="0" borderId="1" xfId="0" applyFont="1" applyBorder="1" applyAlignment="1">
      <alignment horizontal="left" vertical="top" wrapText="1"/>
    </xf>
    <xf numFmtId="14" fontId="6" fillId="3" borderId="1" xfId="0" applyNumberFormat="1" applyFont="1" applyFill="1" applyBorder="1" applyAlignment="1">
      <alignment horizontal="left" vertical="center" wrapText="1"/>
    </xf>
    <xf numFmtId="0" fontId="6" fillId="3" borderId="1" xfId="0" applyFont="1" applyFill="1" applyBorder="1" applyAlignment="1">
      <alignment horizontal="left" vertical="center" wrapText="1"/>
    </xf>
    <xf numFmtId="2" fontId="4" fillId="0" borderId="1" xfId="0" applyNumberFormat="1" applyFont="1" applyFill="1" applyBorder="1" applyAlignment="1">
      <alignment horizontal="left" vertical="center" wrapText="1"/>
    </xf>
    <xf numFmtId="2" fontId="3" fillId="3" borderId="1" xfId="0" applyNumberFormat="1" applyFont="1" applyFill="1" applyBorder="1" applyAlignment="1">
      <alignment horizontal="left" vertical="center" wrapText="1"/>
    </xf>
    <xf numFmtId="2" fontId="3" fillId="0" borderId="1" xfId="0" applyNumberFormat="1" applyFont="1" applyFill="1" applyBorder="1" applyAlignment="1">
      <alignment horizontal="left" vertical="center" wrapText="1"/>
    </xf>
    <xf numFmtId="0" fontId="5" fillId="0" borderId="5" xfId="0" applyFont="1" applyFill="1" applyBorder="1" applyAlignment="1">
      <alignment horizontal="left" vertical="center" wrapText="1"/>
    </xf>
    <xf numFmtId="2" fontId="5" fillId="0" borderId="1" xfId="0" applyNumberFormat="1" applyFont="1" applyBorder="1" applyAlignment="1">
      <alignment horizontal="left" vertical="center" wrapText="1"/>
    </xf>
    <xf numFmtId="2" fontId="4" fillId="2" borderId="1" xfId="0" applyNumberFormat="1" applyFont="1" applyFill="1" applyBorder="1" applyAlignment="1">
      <alignment horizontal="left" vertical="center" wrapText="1"/>
    </xf>
    <xf numFmtId="2" fontId="6" fillId="3" borderId="1" xfId="0" applyNumberFormat="1" applyFont="1" applyFill="1" applyBorder="1" applyAlignment="1">
      <alignment horizontal="left" vertical="center" wrapText="1"/>
    </xf>
    <xf numFmtId="2" fontId="5" fillId="0" borderId="1" xfId="0" applyNumberFormat="1" applyFont="1" applyBorder="1" applyAlignment="1">
      <alignment horizontal="center" vertical="center" wrapText="1"/>
    </xf>
    <xf numFmtId="9" fontId="5" fillId="0" borderId="1" xfId="0" applyNumberFormat="1" applyFont="1" applyBorder="1" applyAlignment="1">
      <alignment horizontal="center" vertical="center" wrapText="1"/>
    </xf>
    <xf numFmtId="0" fontId="8" fillId="0" borderId="1" xfId="0" applyFont="1" applyBorder="1" applyAlignment="1">
      <alignment horizontal="center" vertical="top" wrapText="1"/>
    </xf>
    <xf numFmtId="0" fontId="5" fillId="0" borderId="1" xfId="0" applyFont="1" applyBorder="1" applyAlignment="1">
      <alignment horizontal="left" vertical="top" wrapText="1"/>
    </xf>
    <xf numFmtId="2" fontId="5" fillId="0" borderId="3" xfId="0" applyNumberFormat="1" applyFont="1" applyBorder="1" applyAlignment="1">
      <alignment horizontal="center" vertical="center" wrapText="1"/>
    </xf>
    <xf numFmtId="2" fontId="5" fillId="0" borderId="5" xfId="0" applyNumberFormat="1" applyFont="1" applyBorder="1" applyAlignment="1">
      <alignment horizontal="center" vertical="center" wrapText="1"/>
    </xf>
    <xf numFmtId="2" fontId="4" fillId="0" borderId="1" xfId="0" applyNumberFormat="1" applyFont="1" applyFill="1" applyBorder="1" applyAlignment="1">
      <alignment horizontal="center" vertical="center" wrapText="1"/>
    </xf>
    <xf numFmtId="0" fontId="5" fillId="0" borderId="1" xfId="0" applyFont="1" applyBorder="1" applyAlignment="1">
      <alignment horizontal="left" vertical="center" wrapText="1"/>
    </xf>
    <xf numFmtId="2" fontId="5" fillId="0" borderId="1" xfId="0" applyNumberFormat="1" applyFont="1" applyBorder="1" applyAlignment="1">
      <alignment horizontal="center" vertical="center" wrapText="1"/>
    </xf>
    <xf numFmtId="2" fontId="4" fillId="0" borderId="5"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4" fillId="0" borderId="1" xfId="0" applyFont="1" applyFill="1" applyBorder="1" applyAlignment="1">
      <alignment vertical="center" wrapText="1"/>
    </xf>
    <xf numFmtId="9" fontId="5"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2" fontId="5" fillId="0" borderId="1" xfId="0" applyNumberFormat="1" applyFont="1" applyFill="1" applyBorder="1" applyAlignment="1">
      <alignment horizontal="center" vertical="center" wrapText="1"/>
    </xf>
    <xf numFmtId="2" fontId="5" fillId="0" borderId="3" xfId="0" applyNumberFormat="1" applyFont="1" applyFill="1" applyBorder="1" applyAlignment="1">
      <alignment horizontal="center" vertical="center" wrapText="1"/>
    </xf>
    <xf numFmtId="2" fontId="5" fillId="0" borderId="4" xfId="0" applyNumberFormat="1" applyFont="1" applyFill="1" applyBorder="1" applyAlignment="1">
      <alignment horizontal="center" vertical="center" wrapText="1"/>
    </xf>
    <xf numFmtId="2" fontId="5" fillId="0" borderId="5"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Border="1" applyAlignment="1">
      <alignment horizontal="center" vertical="center" wrapText="1"/>
    </xf>
    <xf numFmtId="9" fontId="4" fillId="0" borderId="1" xfId="0" applyNumberFormat="1" applyFont="1" applyFill="1" applyBorder="1" applyAlignment="1">
      <alignment horizontal="center" vertical="center" wrapText="1"/>
    </xf>
    <xf numFmtId="0" fontId="5" fillId="0" borderId="5" xfId="0" applyFont="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Border="1" applyAlignment="1">
      <alignment horizontal="left" vertical="center" wrapText="1"/>
    </xf>
    <xf numFmtId="14" fontId="5" fillId="0" borderId="1" xfId="0" applyNumberFormat="1" applyFont="1" applyBorder="1" applyAlignment="1">
      <alignment horizontal="left" vertical="center" wrapText="1"/>
    </xf>
    <xf numFmtId="0" fontId="5" fillId="0" borderId="1" xfId="0" applyNumberFormat="1" applyFont="1" applyFill="1" applyBorder="1" applyAlignment="1">
      <alignment horizontal="center" vertical="center" wrapText="1"/>
    </xf>
    <xf numFmtId="2" fontId="4" fillId="0" borderId="1" xfId="0" applyNumberFormat="1" applyFont="1" applyFill="1" applyBorder="1" applyAlignment="1">
      <alignment vertical="center" wrapText="1"/>
    </xf>
    <xf numFmtId="2" fontId="18" fillId="0" borderId="1" xfId="0" applyNumberFormat="1" applyFont="1" applyFill="1" applyBorder="1" applyAlignment="1">
      <alignment horizontal="center" vertical="center" wrapText="1"/>
    </xf>
    <xf numFmtId="0" fontId="5" fillId="0" borderId="1" xfId="0" applyFont="1" applyFill="1" applyBorder="1" applyAlignment="1">
      <alignment vertical="center" wrapText="1"/>
    </xf>
    <xf numFmtId="2" fontId="3" fillId="3" borderId="1" xfId="0" applyNumberFormat="1" applyFont="1" applyFill="1" applyBorder="1" applyAlignment="1">
      <alignment horizontal="left" vertical="top" wrapText="1"/>
    </xf>
    <xf numFmtId="10" fontId="3" fillId="3" borderId="1" xfId="0" applyNumberFormat="1" applyFont="1" applyFill="1" applyBorder="1" applyAlignment="1">
      <alignment horizontal="center" vertical="center" wrapText="1"/>
    </xf>
    <xf numFmtId="0" fontId="5" fillId="0" borderId="1" xfId="0" applyFont="1" applyFill="1" applyBorder="1" applyAlignment="1">
      <alignment horizontal="left" vertical="top" wrapText="1"/>
    </xf>
    <xf numFmtId="14" fontId="5" fillId="0" borderId="1" xfId="0" applyNumberFormat="1" applyFont="1" applyFill="1" applyBorder="1" applyAlignment="1">
      <alignment horizontal="center" vertical="center" wrapText="1"/>
    </xf>
    <xf numFmtId="14" fontId="6" fillId="3" borderId="1" xfId="0" applyNumberFormat="1" applyFont="1" applyFill="1" applyBorder="1" applyAlignment="1">
      <alignment horizontal="left" vertical="top" wrapText="1"/>
    </xf>
    <xf numFmtId="14" fontId="6" fillId="3" borderId="1" xfId="0" applyNumberFormat="1" applyFont="1" applyFill="1" applyBorder="1" applyAlignment="1">
      <alignment horizontal="center" vertical="center" wrapText="1"/>
    </xf>
    <xf numFmtId="14" fontId="5" fillId="0" borderId="1" xfId="0" applyNumberFormat="1" applyFont="1" applyFill="1" applyBorder="1" applyAlignment="1">
      <alignment horizontal="left" vertical="top" wrapText="1"/>
    </xf>
    <xf numFmtId="167" fontId="4" fillId="0"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0" fontId="5" fillId="0" borderId="0" xfId="0" applyFont="1" applyFill="1" applyAlignment="1">
      <alignment horizontal="center" vertical="center" wrapText="1"/>
    </xf>
    <xf numFmtId="14" fontId="6" fillId="0" borderId="1" xfId="0" applyNumberFormat="1" applyFont="1" applyFill="1" applyBorder="1" applyAlignment="1">
      <alignment horizontal="center" vertical="center" wrapText="1"/>
    </xf>
    <xf numFmtId="0" fontId="4" fillId="0" borderId="5" xfId="0" applyFont="1" applyFill="1" applyBorder="1" applyAlignment="1">
      <alignment vertical="center" wrapText="1"/>
    </xf>
    <xf numFmtId="165" fontId="4" fillId="0" borderId="1" xfId="0" applyNumberFormat="1" applyFont="1" applyFill="1" applyBorder="1" applyAlignment="1">
      <alignment horizontal="center" vertical="center" wrapText="1"/>
    </xf>
    <xf numFmtId="2" fontId="6" fillId="0" borderId="5"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3" borderId="1" xfId="0" applyFont="1" applyFill="1" applyBorder="1" applyAlignment="1">
      <alignment horizontal="left" vertical="top" wrapText="1"/>
    </xf>
    <xf numFmtId="2" fontId="3" fillId="3" borderId="1" xfId="0" applyNumberFormat="1" applyFont="1" applyFill="1" applyBorder="1" applyAlignment="1">
      <alignment vertical="center" wrapText="1"/>
    </xf>
    <xf numFmtId="2" fontId="4" fillId="0" borderId="1" xfId="0" applyNumberFormat="1" applyFont="1" applyFill="1" applyBorder="1" applyAlignment="1">
      <alignment horizontal="left" vertical="top" wrapText="1"/>
    </xf>
    <xf numFmtId="14" fontId="5" fillId="0" borderId="1" xfId="0" applyNumberFormat="1" applyFont="1" applyBorder="1" applyAlignment="1">
      <alignment horizontal="center" vertical="center" wrapText="1"/>
    </xf>
    <xf numFmtId="9" fontId="5" fillId="0" borderId="0" xfId="0" applyNumberFormat="1" applyFont="1" applyAlignment="1">
      <alignment horizontal="center" vertical="center" wrapText="1"/>
    </xf>
    <xf numFmtId="0" fontId="6" fillId="0" borderId="3" xfId="0" applyFont="1" applyBorder="1" applyAlignment="1">
      <alignment horizontal="center" vertical="center" wrapText="1"/>
    </xf>
    <xf numFmtId="2" fontId="3" fillId="0" borderId="3" xfId="0" applyNumberFormat="1" applyFont="1" applyFill="1" applyBorder="1" applyAlignment="1">
      <alignment horizontal="center" vertical="center" wrapText="1"/>
    </xf>
    <xf numFmtId="2" fontId="3" fillId="0" borderId="5" xfId="0" applyNumberFormat="1" applyFont="1" applyFill="1" applyBorder="1" applyAlignment="1">
      <alignment horizontal="center" vertical="center" wrapText="1"/>
    </xf>
    <xf numFmtId="2" fontId="3" fillId="0" borderId="1" xfId="0" applyNumberFormat="1" applyFont="1" applyBorder="1" applyAlignment="1">
      <alignment horizontal="center" vertical="center" wrapText="1"/>
    </xf>
    <xf numFmtId="2" fontId="4" fillId="0" borderId="1" xfId="0" applyNumberFormat="1" applyFont="1" applyBorder="1" applyAlignment="1">
      <alignment horizontal="center" vertical="center" wrapText="1"/>
    </xf>
    <xf numFmtId="0" fontId="4" fillId="0" borderId="5" xfId="0" applyFont="1" applyFill="1" applyBorder="1" applyAlignment="1">
      <alignment horizontal="left" vertical="center" wrapText="1"/>
    </xf>
    <xf numFmtId="0" fontId="3" fillId="0" borderId="5" xfId="0" applyFont="1" applyFill="1" applyBorder="1" applyAlignment="1">
      <alignment horizontal="center" vertical="center" wrapText="1"/>
    </xf>
    <xf numFmtId="9" fontId="5" fillId="0" borderId="5" xfId="0" applyNumberFormat="1" applyFont="1" applyBorder="1" applyAlignment="1">
      <alignment horizontal="center" vertical="center" wrapText="1"/>
    </xf>
    <xf numFmtId="0" fontId="3" fillId="5" borderId="1" xfId="0" applyNumberFormat="1" applyFont="1" applyFill="1" applyBorder="1" applyAlignment="1">
      <alignment horizontal="center" vertical="center" wrapText="1"/>
    </xf>
    <xf numFmtId="0" fontId="3" fillId="5" borderId="1" xfId="0" applyFont="1" applyFill="1" applyBorder="1" applyAlignment="1">
      <alignment vertical="center" wrapText="1"/>
    </xf>
    <xf numFmtId="0" fontId="3" fillId="5" borderId="1" xfId="0" applyFont="1" applyFill="1" applyBorder="1" applyAlignment="1">
      <alignment horizontal="center" vertical="center" wrapText="1"/>
    </xf>
    <xf numFmtId="0" fontId="6" fillId="5" borderId="1" xfId="0" applyFont="1" applyFill="1" applyBorder="1" applyAlignment="1">
      <alignment horizontal="left" vertical="top" wrapText="1"/>
    </xf>
    <xf numFmtId="2" fontId="3" fillId="5" borderId="1" xfId="0" applyNumberFormat="1" applyFont="1" applyFill="1" applyBorder="1" applyAlignment="1">
      <alignment horizontal="center" vertical="center" wrapText="1"/>
    </xf>
    <xf numFmtId="0" fontId="6" fillId="5" borderId="1" xfId="0" applyFont="1" applyFill="1" applyBorder="1" applyAlignment="1">
      <alignment vertical="center" wrapText="1"/>
    </xf>
    <xf numFmtId="0" fontId="6" fillId="5" borderId="1" xfId="0" applyFont="1" applyFill="1" applyBorder="1" applyAlignment="1">
      <alignment horizontal="center" vertical="center" wrapText="1"/>
    </xf>
    <xf numFmtId="9" fontId="6" fillId="5" borderId="1" xfId="0" applyNumberFormat="1" applyFont="1" applyFill="1" applyBorder="1" applyAlignment="1">
      <alignment horizontal="center" vertical="center" wrapText="1"/>
    </xf>
    <xf numFmtId="0" fontId="4" fillId="0" borderId="1" xfId="0" applyFont="1" applyFill="1" applyBorder="1" applyAlignment="1">
      <alignment horizontal="left" vertical="top" wrapText="1"/>
    </xf>
    <xf numFmtId="14" fontId="4" fillId="0" borderId="1" xfId="0" applyNumberFormat="1" applyFont="1" applyFill="1" applyBorder="1" applyAlignment="1">
      <alignment horizontal="left" vertical="top" wrapText="1"/>
    </xf>
    <xf numFmtId="164" fontId="4" fillId="0" borderId="1" xfId="0" applyNumberFormat="1" applyFont="1" applyFill="1" applyBorder="1" applyAlignment="1">
      <alignment horizontal="center" vertical="center" wrapText="1"/>
    </xf>
    <xf numFmtId="2" fontId="4" fillId="0" borderId="0" xfId="0" applyNumberFormat="1" applyFont="1" applyFill="1" applyBorder="1" applyAlignment="1">
      <alignment horizontal="center" vertical="center" wrapText="1"/>
    </xf>
    <xf numFmtId="14" fontId="3" fillId="5" borderId="1" xfId="0" applyNumberFormat="1" applyFont="1" applyFill="1" applyBorder="1" applyAlignment="1">
      <alignment horizontal="left" vertical="top" wrapText="1"/>
    </xf>
    <xf numFmtId="14" fontId="3" fillId="5" borderId="1" xfId="0" applyNumberFormat="1" applyFont="1" applyFill="1" applyBorder="1" applyAlignment="1">
      <alignment horizontal="center" vertical="center" wrapText="1"/>
    </xf>
    <xf numFmtId="2" fontId="4" fillId="2" borderId="3" xfId="0" applyNumberFormat="1" applyFont="1" applyFill="1" applyBorder="1" applyAlignment="1">
      <alignment horizontal="center" vertical="center" wrapText="1"/>
    </xf>
    <xf numFmtId="2" fontId="4" fillId="2" borderId="4" xfId="0" applyNumberFormat="1" applyFont="1" applyFill="1" applyBorder="1" applyAlignment="1">
      <alignment horizontal="center" vertical="center" wrapText="1"/>
    </xf>
    <xf numFmtId="2" fontId="4" fillId="2" borderId="5" xfId="0" applyNumberFormat="1" applyFont="1" applyFill="1" applyBorder="1" applyAlignment="1">
      <alignment horizontal="center" vertical="center" wrapText="1"/>
    </xf>
    <xf numFmtId="0" fontId="6" fillId="5" borderId="1" xfId="0" applyNumberFormat="1" applyFont="1" applyFill="1" applyBorder="1" applyAlignment="1">
      <alignment horizontal="center" vertical="center" wrapText="1"/>
    </xf>
    <xf numFmtId="2" fontId="3" fillId="5" borderId="1" xfId="0" applyNumberFormat="1" applyFont="1" applyFill="1" applyBorder="1" applyAlignment="1">
      <alignment horizontal="left" vertical="top" wrapText="1"/>
    </xf>
    <xf numFmtId="14" fontId="6" fillId="5" borderId="1" xfId="0" applyNumberFormat="1" applyFont="1" applyFill="1" applyBorder="1" applyAlignment="1">
      <alignment horizontal="center" vertical="center" wrapText="1"/>
    </xf>
    <xf numFmtId="2" fontId="4" fillId="2" borderId="1" xfId="0" applyNumberFormat="1" applyFont="1" applyFill="1" applyBorder="1" applyAlignment="1">
      <alignment horizontal="left" vertical="top" wrapText="1"/>
    </xf>
    <xf numFmtId="2" fontId="4" fillId="2" borderId="1" xfId="0" applyNumberFormat="1" applyFont="1" applyFill="1" applyBorder="1" applyAlignment="1">
      <alignment vertical="center" wrapText="1"/>
    </xf>
    <xf numFmtId="0" fontId="14" fillId="0" borderId="9" xfId="0" applyNumberFormat="1" applyFont="1" applyBorder="1" applyAlignment="1">
      <alignment horizontal="center" vertical="center" wrapText="1"/>
    </xf>
    <xf numFmtId="2" fontId="14" fillId="0" borderId="1" xfId="0" applyNumberFormat="1" applyFont="1" applyFill="1" applyBorder="1" applyAlignment="1">
      <alignment vertical="center" wrapText="1"/>
    </xf>
    <xf numFmtId="2" fontId="15" fillId="0" borderId="1" xfId="0" applyNumberFormat="1" applyFont="1" applyFill="1" applyBorder="1" applyAlignment="1">
      <alignment horizontal="center" vertical="center" wrapText="1" readingOrder="1"/>
    </xf>
    <xf numFmtId="2" fontId="14" fillId="0" borderId="23" xfId="0" applyNumberFormat="1" applyFont="1" applyBorder="1" applyAlignment="1">
      <alignment horizontal="center" vertical="center" wrapText="1" readingOrder="1"/>
    </xf>
    <xf numFmtId="2" fontId="14" fillId="0" borderId="1" xfId="0" applyNumberFormat="1" applyFont="1" applyBorder="1" applyAlignment="1">
      <alignment horizontal="center" vertical="center" wrapText="1" readingOrder="1"/>
    </xf>
    <xf numFmtId="0" fontId="6" fillId="0" borderId="1" xfId="0" applyFont="1" applyBorder="1" applyAlignment="1">
      <alignment vertical="center" wrapText="1"/>
    </xf>
    <xf numFmtId="14" fontId="6" fillId="0" borderId="1" xfId="0" applyNumberFormat="1" applyFont="1" applyBorder="1" applyAlignment="1">
      <alignment horizontal="center" vertical="center" wrapText="1"/>
    </xf>
    <xf numFmtId="2" fontId="3" fillId="2" borderId="14" xfId="0" applyNumberFormat="1" applyFont="1" applyFill="1" applyBorder="1" applyAlignment="1">
      <alignment horizontal="center" vertical="center" wrapText="1"/>
    </xf>
    <xf numFmtId="0" fontId="6" fillId="0" borderId="0" xfId="0" applyFont="1" applyAlignment="1">
      <alignment vertical="center" wrapText="1"/>
    </xf>
    <xf numFmtId="0" fontId="14" fillId="5" borderId="10" xfId="0" applyNumberFormat="1" applyFont="1" applyFill="1" applyBorder="1" applyAlignment="1">
      <alignment horizontal="center" vertical="center" wrapText="1"/>
    </xf>
    <xf numFmtId="2" fontId="15" fillId="5" borderId="1" xfId="0" applyNumberFormat="1" applyFont="1" applyFill="1" applyBorder="1" applyAlignment="1">
      <alignment vertical="center" wrapText="1"/>
    </xf>
    <xf numFmtId="2" fontId="15" fillId="5" borderId="1" xfId="0" applyNumberFormat="1" applyFont="1" applyFill="1" applyBorder="1" applyAlignment="1">
      <alignment horizontal="center" vertical="center" wrapText="1" readingOrder="1"/>
    </xf>
    <xf numFmtId="2" fontId="15" fillId="5" borderId="0" xfId="0" applyNumberFormat="1" applyFont="1" applyFill="1" applyBorder="1" applyAlignment="1">
      <alignment horizontal="center" vertical="center" wrapText="1" readingOrder="1"/>
    </xf>
    <xf numFmtId="2" fontId="3" fillId="5" borderId="1" xfId="0" applyNumberFormat="1" applyFont="1" applyFill="1" applyBorder="1" applyAlignment="1">
      <alignment vertical="center" wrapText="1"/>
    </xf>
    <xf numFmtId="2" fontId="6" fillId="5" borderId="1" xfId="0" applyNumberFormat="1" applyFont="1" applyFill="1" applyBorder="1" applyAlignment="1">
      <alignment horizontal="center" vertical="center" wrapText="1"/>
    </xf>
    <xf numFmtId="2" fontId="3" fillId="0" borderId="1" xfId="0" applyNumberFormat="1" applyFont="1" applyFill="1" applyBorder="1" applyAlignment="1">
      <alignment vertical="center" wrapText="1"/>
    </xf>
    <xf numFmtId="9" fontId="5" fillId="0" borderId="1" xfId="0" applyNumberFormat="1" applyFont="1" applyBorder="1" applyAlignment="1">
      <alignment vertical="center" wrapText="1"/>
    </xf>
    <xf numFmtId="9" fontId="5" fillId="0" borderId="0" xfId="0" applyNumberFormat="1" applyFont="1" applyBorder="1" applyAlignment="1">
      <alignment vertical="center" wrapText="1"/>
    </xf>
    <xf numFmtId="9" fontId="3" fillId="5" borderId="1" xfId="0" applyNumberFormat="1" applyFont="1" applyFill="1" applyBorder="1" applyAlignment="1">
      <alignment horizontal="center" vertical="center" wrapText="1"/>
    </xf>
    <xf numFmtId="9" fontId="6" fillId="5" borderId="1" xfId="0" applyNumberFormat="1" applyFont="1" applyFill="1" applyBorder="1" applyAlignment="1">
      <alignment vertical="center" wrapText="1"/>
    </xf>
    <xf numFmtId="0" fontId="4" fillId="0" borderId="0" xfId="0" applyFont="1" applyFill="1" applyBorder="1" applyAlignment="1">
      <alignment vertical="center" wrapText="1"/>
    </xf>
    <xf numFmtId="0" fontId="3" fillId="0" borderId="1" xfId="0" applyNumberFormat="1" applyFont="1" applyFill="1" applyBorder="1" applyAlignment="1">
      <alignment horizontal="center" vertical="center" wrapText="1"/>
    </xf>
    <xf numFmtId="2" fontId="5" fillId="0" borderId="4" xfId="0" applyNumberFormat="1" applyFont="1" applyFill="1" applyBorder="1" applyAlignment="1">
      <alignment vertical="center" wrapText="1"/>
    </xf>
    <xf numFmtId="2" fontId="5" fillId="0" borderId="5" xfId="0" applyNumberFormat="1" applyFont="1" applyFill="1" applyBorder="1" applyAlignment="1">
      <alignment vertical="center" wrapText="1"/>
    </xf>
    <xf numFmtId="0" fontId="6" fillId="0" borderId="1" xfId="0" applyNumberFormat="1" applyFont="1" applyFill="1" applyBorder="1" applyAlignment="1">
      <alignment horizontal="center" vertical="center" wrapText="1"/>
    </xf>
    <xf numFmtId="14" fontId="6" fillId="5" borderId="1" xfId="0" applyNumberFormat="1" applyFont="1" applyFill="1" applyBorder="1" applyAlignment="1">
      <alignment horizontal="left" vertical="top" wrapText="1"/>
    </xf>
    <xf numFmtId="2" fontId="22" fillId="0" borderId="1" xfId="0" applyNumberFormat="1" applyFont="1" applyBorder="1" applyAlignment="1">
      <alignment horizontal="center" vertical="center" wrapText="1"/>
    </xf>
    <xf numFmtId="2" fontId="4" fillId="4" borderId="3" xfId="0" applyNumberFormat="1" applyFont="1" applyFill="1" applyBorder="1" applyAlignment="1">
      <alignment horizontal="center" vertical="center" wrapText="1"/>
    </xf>
    <xf numFmtId="2" fontId="3" fillId="4" borderId="3" xfId="0" applyNumberFormat="1" applyFont="1" applyFill="1" applyBorder="1" applyAlignment="1">
      <alignment horizontal="center" vertical="center" wrapText="1"/>
    </xf>
    <xf numFmtId="2" fontId="4" fillId="4" borderId="12" xfId="0" applyNumberFormat="1" applyFont="1" applyFill="1" applyBorder="1" applyAlignment="1">
      <alignment horizontal="center" vertical="center" wrapText="1"/>
    </xf>
    <xf numFmtId="2" fontId="4" fillId="4" borderId="1" xfId="0" applyNumberFormat="1" applyFont="1" applyFill="1" applyBorder="1" applyAlignment="1">
      <alignment horizontal="center" vertical="center" wrapText="1"/>
    </xf>
    <xf numFmtId="2" fontId="4" fillId="4" borderId="4" xfId="0" applyNumberFormat="1" applyFont="1" applyFill="1" applyBorder="1" applyAlignment="1">
      <alignment horizontal="center" vertical="center" wrapText="1"/>
    </xf>
    <xf numFmtId="2" fontId="3" fillId="4" borderId="4" xfId="0" applyNumberFormat="1" applyFont="1" applyFill="1" applyBorder="1" applyAlignment="1">
      <alignment horizontal="center" vertical="center" wrapText="1"/>
    </xf>
    <xf numFmtId="14" fontId="4" fillId="4"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2" fontId="4" fillId="4" borderId="5"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2" fontId="3" fillId="4" borderId="1" xfId="0" applyNumberFormat="1" applyFont="1" applyFill="1" applyBorder="1" applyAlignment="1">
      <alignment horizontal="center" vertical="center" wrapText="1"/>
    </xf>
    <xf numFmtId="2" fontId="3" fillId="4" borderId="5" xfId="0" applyNumberFormat="1" applyFont="1" applyFill="1" applyBorder="1" applyAlignment="1">
      <alignment horizontal="center" vertical="center" wrapText="1"/>
    </xf>
    <xf numFmtId="0" fontId="6" fillId="0" borderId="0" xfId="0" applyFont="1" applyAlignment="1">
      <alignment horizontal="righ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2" fontId="5" fillId="0" borderId="4" xfId="0" applyNumberFormat="1" applyFont="1" applyFill="1" applyBorder="1" applyAlignment="1">
      <alignment horizontal="center" vertical="center" wrapText="1"/>
    </xf>
    <xf numFmtId="167" fontId="3" fillId="3" borderId="1" xfId="0" applyNumberFormat="1"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2" fontId="5" fillId="0" borderId="3" xfId="0" applyNumberFormat="1" applyFont="1" applyBorder="1" applyAlignment="1">
      <alignment horizontal="center" vertical="center" wrapText="1"/>
    </xf>
    <xf numFmtId="2" fontId="4" fillId="0" borderId="3" xfId="0" applyNumberFormat="1" applyFont="1" applyFill="1" applyBorder="1" applyAlignment="1">
      <alignment horizontal="center" vertical="center" wrapText="1"/>
    </xf>
    <xf numFmtId="2" fontId="5" fillId="0" borderId="3"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5" fillId="0" borderId="1" xfId="0" applyFont="1" applyBorder="1" applyAlignment="1">
      <alignment vertical="center" wrapText="1"/>
    </xf>
    <xf numFmtId="14" fontId="5" fillId="0" borderId="3" xfId="0" applyNumberFormat="1" applyFont="1" applyFill="1" applyBorder="1" applyAlignment="1">
      <alignment horizontal="center" vertical="center" wrapText="1"/>
    </xf>
    <xf numFmtId="14" fontId="5" fillId="0" borderId="1"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4" fillId="3" borderId="1" xfId="0" applyNumberFormat="1" applyFont="1" applyFill="1" applyBorder="1" applyAlignment="1">
      <alignment horizontal="center" vertical="center" wrapText="1"/>
    </xf>
    <xf numFmtId="14" fontId="5" fillId="0" borderId="3" xfId="0" applyNumberFormat="1" applyFont="1" applyBorder="1" applyAlignment="1">
      <alignment horizontal="center" vertical="center" wrapText="1"/>
    </xf>
    <xf numFmtId="2" fontId="5" fillId="0" borderId="3" xfId="0" applyNumberFormat="1" applyFont="1" applyFill="1" applyBorder="1" applyAlignment="1">
      <alignment horizontal="center" vertical="center" wrapText="1"/>
    </xf>
    <xf numFmtId="0" fontId="4" fillId="0" borderId="1" xfId="0" applyFont="1" applyFill="1" applyBorder="1" applyAlignment="1">
      <alignment vertical="center" wrapText="1"/>
    </xf>
    <xf numFmtId="2" fontId="5" fillId="0" borderId="1" xfId="0" applyNumberFormat="1"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Border="1" applyAlignment="1">
      <alignment vertical="center" wrapText="1"/>
    </xf>
    <xf numFmtId="0" fontId="4" fillId="5" borderId="1" xfId="0" applyFont="1" applyFill="1" applyBorder="1" applyAlignment="1">
      <alignment vertical="center" wrapText="1"/>
    </xf>
    <xf numFmtId="0" fontId="4"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2" fontId="5" fillId="0" borderId="1" xfId="0" applyNumberFormat="1" applyFont="1" applyBorder="1" applyAlignment="1">
      <alignment horizontal="center" vertical="center" wrapText="1"/>
    </xf>
    <xf numFmtId="0" fontId="5" fillId="0" borderId="1" xfId="0" applyFont="1" applyBorder="1" applyAlignment="1">
      <alignment vertical="center" wrapText="1"/>
    </xf>
    <xf numFmtId="0" fontId="4" fillId="0" borderId="1" xfId="0" applyFont="1" applyFill="1" applyBorder="1" applyAlignment="1">
      <alignment vertical="center" wrapText="1"/>
    </xf>
    <xf numFmtId="2" fontId="4"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1" xfId="0" applyFont="1" applyBorder="1" applyAlignment="1">
      <alignment horizontal="center" vertical="center" wrapText="1"/>
    </xf>
    <xf numFmtId="14" fontId="5" fillId="0" borderId="1" xfId="0" applyNumberFormat="1" applyFont="1" applyBorder="1" applyAlignment="1">
      <alignment horizontal="left" vertical="center" wrapText="1"/>
    </xf>
    <xf numFmtId="0" fontId="5"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5" fillId="0" borderId="1" xfId="0" applyFont="1" applyBorder="1" applyAlignment="1">
      <alignment vertical="center" wrapText="1"/>
    </xf>
    <xf numFmtId="2" fontId="5" fillId="0" borderId="0" xfId="0" applyNumberFormat="1" applyFont="1" applyAlignment="1">
      <alignment horizontal="center" vertical="center" wrapText="1"/>
    </xf>
    <xf numFmtId="164" fontId="5"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9" fontId="6" fillId="0" borderId="1" xfId="0" applyNumberFormat="1" applyFont="1" applyBorder="1" applyAlignment="1">
      <alignment horizontal="center" vertical="center" wrapText="1"/>
    </xf>
    <xf numFmtId="0" fontId="4" fillId="0" borderId="1" xfId="0" applyFont="1" applyFill="1" applyBorder="1" applyAlignment="1">
      <alignment vertical="center" wrapText="1"/>
    </xf>
    <xf numFmtId="0" fontId="3" fillId="0" borderId="1" xfId="0"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5" fillId="0" borderId="1" xfId="0" applyFont="1" applyFill="1" applyBorder="1" applyAlignment="1">
      <alignment vertical="center" wrapText="1"/>
    </xf>
    <xf numFmtId="0" fontId="4" fillId="0" borderId="1" xfId="0" applyFont="1" applyFill="1" applyBorder="1" applyAlignment="1">
      <alignment vertical="center" wrapText="1"/>
    </xf>
    <xf numFmtId="0" fontId="5" fillId="0" borderId="1" xfId="0" applyFont="1" applyBorder="1" applyAlignment="1">
      <alignment vertical="center" wrapText="1"/>
    </xf>
    <xf numFmtId="168" fontId="4" fillId="0" borderId="1" xfId="0" applyNumberFormat="1" applyFont="1" applyFill="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vertical="center" wrapText="1"/>
    </xf>
    <xf numFmtId="2" fontId="4" fillId="0" borderId="1"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14" fontId="5" fillId="0" borderId="1" xfId="0" applyNumberFormat="1" applyFont="1" applyBorder="1" applyAlignment="1">
      <alignment horizontal="left" vertical="center" wrapText="1"/>
    </xf>
    <xf numFmtId="0" fontId="4" fillId="0" borderId="1" xfId="0" applyFont="1" applyFill="1" applyBorder="1" applyAlignment="1">
      <alignment vertical="center" wrapText="1"/>
    </xf>
    <xf numFmtId="2" fontId="5" fillId="0" borderId="1" xfId="0" applyNumberFormat="1" applyFont="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Border="1" applyAlignment="1">
      <alignment vertical="center" wrapText="1"/>
    </xf>
    <xf numFmtId="2" fontId="4" fillId="0" borderId="1" xfId="1" applyNumberFormat="1" applyFont="1" applyFill="1" applyBorder="1" applyAlignment="1">
      <alignment vertical="center" wrapText="1"/>
    </xf>
    <xf numFmtId="0" fontId="23" fillId="0" borderId="3"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0" xfId="0" applyFont="1" applyFill="1" applyAlignment="1">
      <alignment horizontal="center" vertical="center" wrapText="1"/>
    </xf>
    <xf numFmtId="14" fontId="23" fillId="0" borderId="1" xfId="0" applyNumberFormat="1" applyFont="1" applyFill="1" applyBorder="1" applyAlignment="1">
      <alignment horizontal="center" vertical="center" wrapText="1"/>
    </xf>
    <xf numFmtId="2" fontId="23" fillId="0" borderId="1" xfId="0" applyNumberFormat="1" applyFont="1" applyFill="1" applyBorder="1" applyAlignment="1">
      <alignment horizontal="center" vertical="center" wrapText="1"/>
    </xf>
    <xf numFmtId="2" fontId="23" fillId="0" borderId="3" xfId="0" applyNumberFormat="1" applyFont="1" applyFill="1" applyBorder="1" applyAlignment="1">
      <alignment horizontal="center" vertical="center" wrapText="1"/>
    </xf>
    <xf numFmtId="2" fontId="23" fillId="0" borderId="4" xfId="0" applyNumberFormat="1" applyFont="1" applyFill="1" applyBorder="1" applyAlignment="1">
      <alignment horizontal="center" vertical="center" wrapText="1"/>
    </xf>
    <xf numFmtId="0" fontId="4" fillId="0" borderId="1" xfId="0" applyFont="1" applyFill="1" applyBorder="1" applyAlignment="1">
      <alignment vertical="center" wrapText="1"/>
    </xf>
    <xf numFmtId="0" fontId="3" fillId="0" borderId="1" xfId="0" applyFont="1" applyFill="1" applyBorder="1" applyAlignment="1">
      <alignment horizontal="center" vertical="center" wrapText="1"/>
    </xf>
    <xf numFmtId="2" fontId="5" fillId="0" borderId="4"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2" fontId="6" fillId="0" borderId="3" xfId="0" applyNumberFormat="1" applyFont="1" applyFill="1" applyBorder="1" applyAlignment="1">
      <alignment horizontal="center" vertical="center" wrapText="1"/>
    </xf>
    <xf numFmtId="2" fontId="6" fillId="0" borderId="5" xfId="0" applyNumberFormat="1"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2" fontId="3" fillId="0" borderId="3" xfId="0" applyNumberFormat="1" applyFont="1" applyFill="1" applyBorder="1" applyAlignment="1">
      <alignment horizontal="center" vertical="center" wrapText="1"/>
    </xf>
    <xf numFmtId="2" fontId="3" fillId="0" borderId="4" xfId="0" applyNumberFormat="1" applyFont="1" applyFill="1" applyBorder="1" applyAlignment="1">
      <alignment horizontal="center" vertical="center" wrapText="1"/>
    </xf>
    <xf numFmtId="2" fontId="3" fillId="0" borderId="5" xfId="0" applyNumberFormat="1"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6" fillId="0" borderId="1" xfId="0" applyFont="1" applyFill="1" applyBorder="1" applyAlignment="1">
      <alignment horizontal="center" vertical="center" wrapText="1"/>
    </xf>
    <xf numFmtId="2" fontId="3" fillId="0" borderId="5"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2" fontId="4" fillId="2" borderId="1" xfId="0" applyNumberFormat="1"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2" fontId="3" fillId="0" borderId="14" xfId="0" applyNumberFormat="1" applyFont="1" applyFill="1" applyBorder="1" applyAlignment="1">
      <alignment horizontal="center" vertical="center" wrapText="1"/>
    </xf>
    <xf numFmtId="2" fontId="3" fillId="0" borderId="5"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167" fontId="6" fillId="0" borderId="1" xfId="0" applyNumberFormat="1" applyFont="1" applyBorder="1" applyAlignment="1">
      <alignment horizontal="center" vertical="center" wrapText="1"/>
    </xf>
    <xf numFmtId="0" fontId="5" fillId="3" borderId="1" xfId="0" applyFont="1" applyFill="1" applyBorder="1" applyAlignment="1">
      <alignment vertical="center" wrapText="1"/>
    </xf>
    <xf numFmtId="0" fontId="5" fillId="0" borderId="1" xfId="0" applyFont="1" applyBorder="1" applyAlignment="1">
      <alignment horizontal="center" vertical="center" wrapText="1"/>
    </xf>
    <xf numFmtId="0" fontId="4" fillId="0" borderId="1" xfId="0" applyFont="1" applyFill="1" applyBorder="1" applyAlignment="1">
      <alignment horizontal="left" vertical="center" wrapText="1"/>
    </xf>
    <xf numFmtId="0" fontId="5" fillId="0" borderId="1" xfId="0" applyFont="1" applyBorder="1" applyAlignment="1">
      <alignment vertical="center" wrapText="1"/>
    </xf>
    <xf numFmtId="14" fontId="5" fillId="0" borderId="1" xfId="0" applyNumberFormat="1" applyFont="1" applyBorder="1" applyAlignment="1">
      <alignment horizontal="left" vertical="center" wrapText="1"/>
    </xf>
    <xf numFmtId="0" fontId="6" fillId="0" borderId="12" xfId="0" applyFont="1" applyBorder="1" applyAlignment="1">
      <alignment vertical="center" wrapText="1"/>
    </xf>
    <xf numFmtId="0" fontId="6" fillId="0" borderId="13" xfId="0" applyFont="1" applyBorder="1" applyAlignment="1">
      <alignment vertical="center" wrapText="1"/>
    </xf>
    <xf numFmtId="0" fontId="6" fillId="0" borderId="14" xfId="0" applyFont="1" applyBorder="1" applyAlignment="1">
      <alignment vertical="center" wrapText="1"/>
    </xf>
    <xf numFmtId="0" fontId="5" fillId="0" borderId="1" xfId="0" applyFont="1" applyBorder="1" applyAlignment="1">
      <alignment horizontal="center" vertical="center" wrapText="1"/>
    </xf>
    <xf numFmtId="2"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8" fillId="6" borderId="1" xfId="0" applyFont="1" applyFill="1" applyBorder="1" applyAlignment="1">
      <alignment horizontal="center" vertical="center" wrapText="1"/>
    </xf>
    <xf numFmtId="0" fontId="8" fillId="6" borderId="1" xfId="0" applyFont="1" applyFill="1" applyBorder="1" applyAlignment="1">
      <alignment horizontal="center" vertical="center" textRotation="90" wrapText="1"/>
    </xf>
    <xf numFmtId="2" fontId="3" fillId="0" borderId="3" xfId="0" applyNumberFormat="1" applyFont="1" applyFill="1" applyBorder="1" applyAlignment="1">
      <alignment horizontal="center" vertical="center" wrapText="1"/>
    </xf>
    <xf numFmtId="2" fontId="3" fillId="0" borderId="4" xfId="0" applyNumberFormat="1" applyFont="1" applyFill="1" applyBorder="1" applyAlignment="1">
      <alignment horizontal="center" vertical="center" wrapText="1"/>
    </xf>
    <xf numFmtId="2" fontId="3" fillId="0" borderId="5" xfId="0" applyNumberFormat="1" applyFont="1" applyFill="1" applyBorder="1" applyAlignment="1">
      <alignment horizontal="center" vertical="center" wrapText="1"/>
    </xf>
    <xf numFmtId="2" fontId="6" fillId="0" borderId="3" xfId="0" applyNumberFormat="1" applyFont="1" applyFill="1" applyBorder="1" applyAlignment="1">
      <alignment horizontal="center" vertical="center" wrapText="1"/>
    </xf>
    <xf numFmtId="2" fontId="6" fillId="0" borderId="4" xfId="0" applyNumberFormat="1" applyFont="1" applyFill="1" applyBorder="1" applyAlignment="1">
      <alignment horizontal="center" vertical="center" wrapText="1"/>
    </xf>
    <xf numFmtId="2" fontId="6" fillId="0" borderId="5" xfId="0" applyNumberFormat="1" applyFont="1" applyFill="1" applyBorder="1" applyAlignment="1">
      <alignment horizontal="center" vertical="center" wrapText="1"/>
    </xf>
    <xf numFmtId="2" fontId="6" fillId="0" borderId="3" xfId="0" applyNumberFormat="1" applyFont="1" applyBorder="1" applyAlignment="1">
      <alignment horizontal="center" vertical="center" wrapText="1"/>
    </xf>
    <xf numFmtId="2" fontId="6" fillId="0" borderId="4" xfId="0" applyNumberFormat="1" applyFont="1" applyBorder="1" applyAlignment="1">
      <alignment horizontal="center" vertical="center" wrapText="1"/>
    </xf>
    <xf numFmtId="2" fontId="6" fillId="0" borderId="5" xfId="0" applyNumberFormat="1" applyFont="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5" fillId="0" borderId="1" xfId="0" applyFont="1" applyFill="1" applyBorder="1" applyAlignment="1">
      <alignment horizontal="center" vertical="center" wrapText="1"/>
    </xf>
    <xf numFmtId="2"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 fontId="3" fillId="3" borderId="3" xfId="0" applyNumberFormat="1" applyFont="1" applyFill="1" applyBorder="1" applyAlignment="1">
      <alignment horizontal="center" vertical="center" wrapText="1"/>
    </xf>
    <xf numFmtId="4" fontId="3" fillId="3" borderId="4" xfId="0" applyNumberFormat="1" applyFont="1" applyFill="1" applyBorder="1" applyAlignment="1">
      <alignment horizontal="center" vertical="center" wrapText="1"/>
    </xf>
    <xf numFmtId="4" fontId="3" fillId="3" borderId="5"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2" fontId="3" fillId="2" borderId="3" xfId="0" applyNumberFormat="1" applyFont="1" applyFill="1" applyBorder="1" applyAlignment="1">
      <alignment horizontal="center" vertical="center" wrapText="1"/>
    </xf>
    <xf numFmtId="2" fontId="3" fillId="2" borderId="4" xfId="0" applyNumberFormat="1" applyFont="1" applyFill="1" applyBorder="1" applyAlignment="1">
      <alignment horizontal="center" vertical="center" wrapText="1"/>
    </xf>
    <xf numFmtId="2" fontId="3" fillId="2" borderId="5" xfId="0" applyNumberFormat="1" applyFont="1" applyFill="1" applyBorder="1" applyAlignment="1">
      <alignment horizontal="center" vertical="center" wrapText="1"/>
    </xf>
    <xf numFmtId="2" fontId="4" fillId="4" borderId="3" xfId="0" applyNumberFormat="1" applyFont="1" applyFill="1" applyBorder="1" applyAlignment="1">
      <alignment horizontal="center" vertical="center" wrapText="1"/>
    </xf>
    <xf numFmtId="2" fontId="4" fillId="4" borderId="4" xfId="0" applyNumberFormat="1" applyFont="1" applyFill="1" applyBorder="1" applyAlignment="1">
      <alignment horizontal="center" vertical="center" wrapText="1"/>
    </xf>
    <xf numFmtId="2" fontId="4" fillId="4" borderId="5" xfId="0" applyNumberFormat="1" applyFont="1" applyFill="1" applyBorder="1" applyAlignment="1">
      <alignment horizontal="center" vertical="center" wrapText="1"/>
    </xf>
    <xf numFmtId="2" fontId="3" fillId="4" borderId="3" xfId="0" applyNumberFormat="1" applyFont="1" applyFill="1" applyBorder="1" applyAlignment="1">
      <alignment horizontal="center" vertical="center" wrapText="1"/>
    </xf>
    <xf numFmtId="2" fontId="3" fillId="4" borderId="4" xfId="0" applyNumberFormat="1" applyFont="1" applyFill="1" applyBorder="1" applyAlignment="1">
      <alignment horizontal="center" vertical="center" wrapText="1"/>
    </xf>
    <xf numFmtId="2" fontId="3" fillId="4" borderId="5" xfId="0" applyNumberFormat="1" applyFont="1" applyFill="1" applyBorder="1" applyAlignment="1">
      <alignment horizontal="center" vertical="center" wrapText="1"/>
    </xf>
    <xf numFmtId="9" fontId="4" fillId="4" borderId="3" xfId="0" applyNumberFormat="1" applyFont="1" applyFill="1" applyBorder="1" applyAlignment="1">
      <alignment horizontal="center" vertical="center" wrapText="1"/>
    </xf>
    <xf numFmtId="9" fontId="4" fillId="4" borderId="4" xfId="0" applyNumberFormat="1" applyFont="1" applyFill="1" applyBorder="1" applyAlignment="1">
      <alignment horizontal="center" vertical="center" wrapText="1"/>
    </xf>
    <xf numFmtId="9" fontId="4" fillId="4" borderId="5" xfId="0" applyNumberFormat="1" applyFont="1" applyFill="1" applyBorder="1" applyAlignment="1">
      <alignment horizontal="center" vertical="center" wrapText="1"/>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3" xfId="0" applyNumberFormat="1" applyFont="1" applyFill="1" applyBorder="1" applyAlignment="1">
      <alignment horizontal="center" vertical="center" wrapText="1"/>
    </xf>
    <xf numFmtId="0" fontId="4" fillId="4" borderId="4" xfId="0" applyNumberFormat="1" applyFont="1" applyFill="1" applyBorder="1" applyAlignment="1">
      <alignment horizontal="center" vertical="center" wrapText="1"/>
    </xf>
    <xf numFmtId="0" fontId="4" fillId="4" borderId="5" xfId="0" applyNumberFormat="1" applyFont="1" applyFill="1" applyBorder="1" applyAlignment="1">
      <alignment horizontal="center"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2" fontId="4" fillId="4" borderId="3" xfId="0" applyNumberFormat="1" applyFont="1" applyFill="1" applyBorder="1" applyAlignment="1">
      <alignment horizontal="left" vertical="top" wrapText="1"/>
    </xf>
    <xf numFmtId="2" fontId="4" fillId="4" borderId="4" xfId="0" applyNumberFormat="1" applyFont="1" applyFill="1" applyBorder="1" applyAlignment="1">
      <alignment horizontal="left" vertical="top" wrapText="1"/>
    </xf>
    <xf numFmtId="2" fontId="4" fillId="4" borderId="5" xfId="0" applyNumberFormat="1" applyFont="1" applyFill="1" applyBorder="1" applyAlignment="1">
      <alignment horizontal="left" vertical="top" wrapText="1"/>
    </xf>
    <xf numFmtId="2" fontId="4" fillId="0" borderId="3" xfId="0" applyNumberFormat="1" applyFont="1" applyFill="1" applyBorder="1" applyAlignment="1">
      <alignment horizontal="center" vertical="center" wrapText="1"/>
    </xf>
    <xf numFmtId="2" fontId="4" fillId="0" borderId="4" xfId="0" applyNumberFormat="1" applyFont="1" applyFill="1" applyBorder="1" applyAlignment="1">
      <alignment horizontal="center" vertical="center" wrapText="1"/>
    </xf>
    <xf numFmtId="2" fontId="4" fillId="0" borderId="5" xfId="0" applyNumberFormat="1" applyFont="1" applyFill="1" applyBorder="1" applyAlignment="1">
      <alignment horizontal="center" vertical="center" wrapText="1"/>
    </xf>
    <xf numFmtId="9" fontId="5" fillId="0" borderId="1" xfId="0" applyNumberFormat="1" applyFont="1" applyBorder="1" applyAlignment="1">
      <alignment horizontal="center" vertical="center" wrapText="1"/>
    </xf>
    <xf numFmtId="0" fontId="5" fillId="0" borderId="1" xfId="0" applyFont="1" applyBorder="1" applyAlignment="1">
      <alignment horizontal="left" vertical="center" wrapText="1"/>
    </xf>
    <xf numFmtId="0" fontId="5" fillId="0" borderId="3" xfId="0" applyNumberFormat="1"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5" fillId="0" borderId="5" xfId="0" applyNumberFormat="1" applyFont="1" applyFill="1" applyBorder="1" applyAlignment="1">
      <alignment horizontal="center" vertical="center" wrapText="1"/>
    </xf>
    <xf numFmtId="0" fontId="4" fillId="0" borderId="1" xfId="0" applyFont="1" applyFill="1" applyBorder="1" applyAlignment="1">
      <alignmen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Border="1" applyAlignment="1">
      <alignment horizontal="center" vertical="center" wrapText="1"/>
    </xf>
    <xf numFmtId="2" fontId="5" fillId="0" borderId="3" xfId="0" applyNumberFormat="1" applyFont="1" applyFill="1" applyBorder="1" applyAlignment="1">
      <alignment horizontal="center" vertical="center" wrapText="1"/>
    </xf>
    <xf numFmtId="2" fontId="5" fillId="0" borderId="4" xfId="0" applyNumberFormat="1" applyFont="1" applyFill="1" applyBorder="1" applyAlignment="1">
      <alignment horizontal="center" vertical="center" wrapText="1"/>
    </xf>
    <xf numFmtId="2" fontId="5" fillId="0" borderId="5" xfId="0" applyNumberFormat="1" applyFont="1" applyFill="1" applyBorder="1" applyAlignment="1">
      <alignment horizontal="center" vertical="center" wrapText="1"/>
    </xf>
    <xf numFmtId="2" fontId="5" fillId="0" borderId="1" xfId="0" applyNumberFormat="1" applyFont="1" applyFill="1" applyBorder="1" applyAlignment="1">
      <alignment vertical="center" wrapText="1"/>
    </xf>
    <xf numFmtId="2" fontId="5" fillId="0" borderId="3" xfId="0" applyNumberFormat="1" applyFont="1" applyFill="1" applyBorder="1" applyAlignment="1">
      <alignment vertical="center" wrapText="1"/>
    </xf>
    <xf numFmtId="2" fontId="5" fillId="0" borderId="4" xfId="0" applyNumberFormat="1" applyFont="1" applyFill="1" applyBorder="1" applyAlignment="1">
      <alignment vertical="center" wrapText="1"/>
    </xf>
    <xf numFmtId="2" fontId="5" fillId="0" borderId="5" xfId="0" applyNumberFormat="1" applyFont="1" applyFill="1" applyBorder="1" applyAlignment="1">
      <alignment vertical="center" wrapText="1"/>
    </xf>
    <xf numFmtId="9" fontId="5" fillId="0" borderId="1"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9" fontId="5" fillId="0" borderId="1" xfId="0" applyNumberFormat="1" applyFont="1" applyBorder="1" applyAlignment="1">
      <alignment horizontal="left" vertical="center" wrapText="1"/>
    </xf>
    <xf numFmtId="14" fontId="4" fillId="0" borderId="3" xfId="0" applyNumberFormat="1" applyFont="1" applyFill="1" applyBorder="1" applyAlignment="1">
      <alignment horizontal="center" vertical="center" wrapText="1"/>
    </xf>
    <xf numFmtId="14" fontId="4" fillId="0" borderId="4" xfId="0" applyNumberFormat="1" applyFont="1" applyFill="1" applyBorder="1" applyAlignment="1">
      <alignment horizontal="center" vertical="center" wrapText="1"/>
    </xf>
    <xf numFmtId="14" fontId="4" fillId="0" borderId="5" xfId="0" applyNumberFormat="1" applyFont="1" applyFill="1" applyBorder="1" applyAlignment="1">
      <alignment horizontal="center" vertical="center" wrapText="1"/>
    </xf>
    <xf numFmtId="9"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9" fontId="5" fillId="0" borderId="1" xfId="0" applyNumberFormat="1" applyFont="1" applyFill="1" applyBorder="1" applyAlignment="1">
      <alignment horizontal="left" vertical="center" wrapText="1"/>
    </xf>
    <xf numFmtId="0" fontId="4" fillId="3" borderId="3" xfId="0" applyNumberFormat="1" applyFont="1" applyFill="1" applyBorder="1" applyAlignment="1">
      <alignment horizontal="center" vertical="center" wrapText="1"/>
    </xf>
    <xf numFmtId="0" fontId="4" fillId="3" borderId="4" xfId="0" applyNumberFormat="1" applyFont="1" applyFill="1" applyBorder="1" applyAlignment="1">
      <alignment horizontal="center" vertical="center" wrapText="1"/>
    </xf>
    <xf numFmtId="0" fontId="4" fillId="3" borderId="5" xfId="0" applyNumberFormat="1" applyFont="1" applyFill="1" applyBorder="1" applyAlignment="1">
      <alignment horizontal="center" vertical="center" wrapText="1"/>
    </xf>
    <xf numFmtId="2" fontId="5" fillId="0" borderId="3" xfId="0" applyNumberFormat="1" applyFont="1" applyBorder="1" applyAlignment="1">
      <alignment horizontal="center" vertical="center" wrapText="1"/>
    </xf>
    <xf numFmtId="2" fontId="5" fillId="0" borderId="4" xfId="0" applyNumberFormat="1" applyFont="1" applyBorder="1" applyAlignment="1">
      <alignment horizontal="center" vertical="center" wrapText="1"/>
    </xf>
    <xf numFmtId="2" fontId="5" fillId="0" borderId="5" xfId="0" applyNumberFormat="1" applyFont="1" applyBorder="1" applyAlignment="1">
      <alignment horizontal="center" vertical="center" wrapText="1"/>
    </xf>
    <xf numFmtId="2" fontId="5" fillId="0" borderId="1" xfId="0" applyNumberFormat="1" applyFont="1" applyBorder="1" applyAlignment="1">
      <alignment horizontal="center" vertical="center" wrapText="1"/>
    </xf>
    <xf numFmtId="2" fontId="6" fillId="0" borderId="1"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4" fillId="0" borderId="1" xfId="0" applyFont="1" applyFill="1" applyBorder="1" applyAlignment="1">
      <alignment vertical="top" wrapText="1"/>
    </xf>
    <xf numFmtId="14" fontId="5" fillId="0" borderId="3" xfId="0" applyNumberFormat="1" applyFont="1" applyFill="1" applyBorder="1" applyAlignment="1">
      <alignment horizontal="center" vertical="center" wrapText="1"/>
    </xf>
    <xf numFmtId="14" fontId="5" fillId="0" borderId="4" xfId="0" applyNumberFormat="1" applyFont="1" applyFill="1" applyBorder="1" applyAlignment="1">
      <alignment horizontal="center" vertical="center" wrapText="1"/>
    </xf>
    <xf numFmtId="14" fontId="5" fillId="0" borderId="5"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2" fontId="4" fillId="0" borderId="1" xfId="0" applyNumberFormat="1" applyFont="1" applyFill="1" applyBorder="1" applyAlignment="1">
      <alignment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3" xfId="0" applyFont="1" applyBorder="1" applyAlignment="1">
      <alignment vertical="center" wrapText="1"/>
    </xf>
    <xf numFmtId="0" fontId="16" fillId="0" borderId="4" xfId="0" applyFont="1" applyBorder="1"/>
    <xf numFmtId="0" fontId="16" fillId="0" borderId="5" xfId="0" applyFont="1" applyBorder="1"/>
    <xf numFmtId="0" fontId="5" fillId="2" borderId="3" xfId="0" applyNumberFormat="1" applyFont="1" applyFill="1" applyBorder="1" applyAlignment="1">
      <alignment horizontal="center" vertical="center" wrapText="1"/>
    </xf>
    <xf numFmtId="0" fontId="5" fillId="2" borderId="4" xfId="0" applyNumberFormat="1" applyFont="1" applyFill="1" applyBorder="1" applyAlignment="1">
      <alignment horizontal="center" vertical="center" wrapText="1"/>
    </xf>
    <xf numFmtId="0" fontId="5" fillId="2" borderId="5" xfId="0" applyNumberFormat="1" applyFont="1" applyFill="1" applyBorder="1" applyAlignment="1">
      <alignment horizontal="center"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0" fontId="4" fillId="0" borderId="5" xfId="0" applyFont="1" applyFill="1" applyBorder="1" applyAlignment="1">
      <alignment vertical="center" wrapText="1"/>
    </xf>
    <xf numFmtId="2" fontId="4" fillId="2" borderId="3" xfId="0" applyNumberFormat="1" applyFont="1" applyFill="1" applyBorder="1" applyAlignment="1">
      <alignment horizontal="center" vertical="center" wrapText="1"/>
    </xf>
    <xf numFmtId="2" fontId="4" fillId="2" borderId="4" xfId="0" applyNumberFormat="1" applyFont="1" applyFill="1" applyBorder="1" applyAlignment="1">
      <alignment horizontal="center" vertical="center" wrapText="1"/>
    </xf>
    <xf numFmtId="2" fontId="4" fillId="2" borderId="5" xfId="0" applyNumberFormat="1" applyFont="1" applyFill="1" applyBorder="1" applyAlignment="1">
      <alignment horizontal="center" vertical="center" wrapText="1"/>
    </xf>
    <xf numFmtId="2" fontId="4" fillId="2" borderId="1" xfId="0" applyNumberFormat="1"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10" fontId="5" fillId="0" borderId="1" xfId="0" applyNumberFormat="1" applyFont="1" applyFill="1" applyBorder="1" applyAlignment="1">
      <alignment horizontal="center" vertical="center" wrapText="1"/>
    </xf>
    <xf numFmtId="0" fontId="5" fillId="2" borderId="1" xfId="0" applyFont="1" applyFill="1" applyBorder="1" applyAlignment="1">
      <alignment horizontal="left" vertical="center" wrapText="1"/>
    </xf>
    <xf numFmtId="9" fontId="5" fillId="0" borderId="3" xfId="0" applyNumberFormat="1" applyFont="1" applyBorder="1" applyAlignment="1">
      <alignment horizontal="center" vertical="center" wrapText="1"/>
    </xf>
    <xf numFmtId="9" fontId="5" fillId="0" borderId="3" xfId="0" applyNumberFormat="1" applyFont="1" applyFill="1" applyBorder="1" applyAlignment="1">
      <alignment horizontal="center" vertical="center" wrapText="1"/>
    </xf>
    <xf numFmtId="9" fontId="5" fillId="0" borderId="4" xfId="0" applyNumberFormat="1" applyFont="1" applyFill="1" applyBorder="1" applyAlignment="1">
      <alignment horizontal="center" vertical="center" wrapText="1"/>
    </xf>
    <xf numFmtId="9" fontId="5" fillId="0" borderId="5" xfId="0" applyNumberFormat="1" applyFont="1" applyFill="1" applyBorder="1" applyAlignment="1">
      <alignment horizontal="center" vertical="center" wrapText="1"/>
    </xf>
    <xf numFmtId="0" fontId="5" fillId="0" borderId="1" xfId="0" applyFont="1" applyBorder="1" applyAlignment="1">
      <alignment vertical="center" wrapText="1"/>
    </xf>
    <xf numFmtId="2" fontId="4" fillId="0" borderId="1" xfId="0" applyNumberFormat="1" applyFont="1" applyFill="1" applyBorder="1" applyAlignment="1">
      <alignment horizontal="left" vertical="center" wrapText="1"/>
    </xf>
    <xf numFmtId="14" fontId="23" fillId="0" borderId="1" xfId="0" applyNumberFormat="1" applyFont="1" applyFill="1" applyBorder="1" applyAlignment="1">
      <alignment horizontal="center" vertical="center" wrapText="1"/>
    </xf>
    <xf numFmtId="2" fontId="23" fillId="0" borderId="1" xfId="0" applyNumberFormat="1" applyFont="1" applyFill="1" applyBorder="1" applyAlignment="1">
      <alignment horizontal="center" vertical="center" wrapText="1"/>
    </xf>
    <xf numFmtId="0" fontId="20" fillId="0" borderId="3" xfId="0" applyNumberFormat="1" applyFont="1" applyFill="1" applyBorder="1" applyAlignment="1">
      <alignment horizontal="center" vertical="center" wrapText="1"/>
    </xf>
    <xf numFmtId="0" fontId="20" fillId="0" borderId="4" xfId="0" applyNumberFormat="1" applyFont="1" applyFill="1" applyBorder="1" applyAlignment="1">
      <alignment horizontal="center" vertical="center" wrapText="1"/>
    </xf>
    <xf numFmtId="0" fontId="20" fillId="0" borderId="5" xfId="0" applyNumberFormat="1" applyFont="1" applyFill="1" applyBorder="1" applyAlignment="1">
      <alignment horizontal="center" vertical="center" wrapText="1"/>
    </xf>
    <xf numFmtId="9" fontId="4" fillId="0" borderId="3" xfId="0" applyNumberFormat="1" applyFont="1" applyFill="1" applyBorder="1" applyAlignment="1">
      <alignment horizontal="center" vertical="center" wrapText="1"/>
    </xf>
    <xf numFmtId="9" fontId="4" fillId="0" borderId="4" xfId="0" applyNumberFormat="1" applyFont="1" applyFill="1" applyBorder="1" applyAlignment="1">
      <alignment horizontal="center" vertical="center" wrapText="1"/>
    </xf>
    <xf numFmtId="9" fontId="4" fillId="0" borderId="5" xfId="0" applyNumberFormat="1" applyFont="1" applyFill="1" applyBorder="1" applyAlignment="1">
      <alignment horizontal="center" vertical="center" wrapText="1"/>
    </xf>
    <xf numFmtId="10" fontId="5" fillId="0" borderId="12"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0" fillId="0" borderId="4" xfId="0" applyBorder="1"/>
    <xf numFmtId="0" fontId="0" fillId="0" borderId="5" xfId="0" applyBorder="1"/>
    <xf numFmtId="0" fontId="17" fillId="0" borderId="3" xfId="0" applyNumberFormat="1" applyFont="1" applyBorder="1" applyAlignment="1">
      <alignment horizontal="center" vertical="center"/>
    </xf>
    <xf numFmtId="0" fontId="17" fillId="0" borderId="4" xfId="0" applyNumberFormat="1" applyFont="1" applyBorder="1" applyAlignment="1">
      <alignment horizontal="center" vertical="center"/>
    </xf>
    <xf numFmtId="0" fontId="17" fillId="0" borderId="5" xfId="0" applyNumberFormat="1" applyFont="1" applyBorder="1" applyAlignment="1">
      <alignment horizontal="center" vertical="center"/>
    </xf>
    <xf numFmtId="0" fontId="4" fillId="0" borderId="1" xfId="1" applyFont="1" applyFill="1" applyBorder="1" applyAlignment="1">
      <alignment vertical="center" wrapText="1"/>
    </xf>
    <xf numFmtId="0" fontId="3" fillId="0" borderId="1" xfId="1" applyFont="1" applyFill="1" applyBorder="1" applyAlignment="1">
      <alignment horizontal="center" vertical="center" wrapText="1"/>
    </xf>
    <xf numFmtId="0" fontId="5" fillId="0" borderId="5" xfId="0" applyFont="1" applyBorder="1" applyAlignment="1">
      <alignment horizontal="center" vertical="top" wrapText="1"/>
    </xf>
    <xf numFmtId="0" fontId="5" fillId="0" borderId="1" xfId="0" applyFont="1" applyBorder="1" applyAlignment="1">
      <alignment horizontal="center" vertical="top" wrapText="1"/>
    </xf>
    <xf numFmtId="0" fontId="6" fillId="0" borderId="5" xfId="0" applyFont="1" applyBorder="1" applyAlignment="1">
      <alignment horizontal="center" vertical="top" wrapText="1"/>
    </xf>
    <xf numFmtId="0" fontId="6" fillId="0" borderId="1" xfId="0" applyFont="1" applyBorder="1" applyAlignment="1">
      <alignment horizontal="center" vertical="top" wrapText="1"/>
    </xf>
    <xf numFmtId="2" fontId="5" fillId="0" borderId="5" xfId="0" applyNumberFormat="1" applyFont="1" applyBorder="1" applyAlignment="1">
      <alignment horizontal="center" vertical="top" wrapText="1"/>
    </xf>
    <xf numFmtId="2" fontId="5" fillId="0" borderId="1" xfId="0" applyNumberFormat="1" applyFont="1" applyBorder="1" applyAlignment="1">
      <alignment horizontal="center" vertical="top" wrapText="1"/>
    </xf>
    <xf numFmtId="2" fontId="4" fillId="0" borderId="1" xfId="1" applyNumberFormat="1" applyFont="1" applyFill="1" applyBorder="1" applyAlignment="1">
      <alignment vertical="center" wrapText="1"/>
    </xf>
    <xf numFmtId="14" fontId="4" fillId="0" borderId="12"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14" fontId="5" fillId="0" borderId="1" xfId="0" applyNumberFormat="1" applyFont="1" applyBorder="1" applyAlignment="1">
      <alignment horizontal="left" vertical="center" wrapText="1"/>
    </xf>
    <xf numFmtId="2" fontId="5" fillId="0" borderId="8" xfId="0" applyNumberFormat="1" applyFont="1" applyFill="1" applyBorder="1" applyAlignment="1">
      <alignment horizontal="center" vertical="center" wrapText="1"/>
    </xf>
    <xf numFmtId="2" fontId="6" fillId="0" borderId="24" xfId="0" applyNumberFormat="1" applyFont="1" applyFill="1" applyBorder="1" applyAlignment="1">
      <alignment horizontal="center" vertical="center" wrapText="1"/>
    </xf>
    <xf numFmtId="0" fontId="5" fillId="0" borderId="5" xfId="0" applyFont="1" applyBorder="1" applyAlignment="1">
      <alignment horizontal="left" vertical="top" wrapText="1"/>
    </xf>
    <xf numFmtId="0" fontId="5" fillId="0" borderId="1" xfId="0" applyFont="1" applyBorder="1" applyAlignment="1">
      <alignment horizontal="left" vertical="top" wrapText="1"/>
    </xf>
    <xf numFmtId="2" fontId="5" fillId="0" borderId="4" xfId="0" applyNumberFormat="1" applyFont="1" applyBorder="1" applyAlignment="1">
      <alignment horizontal="center" vertical="top" wrapText="1"/>
    </xf>
    <xf numFmtId="167" fontId="5" fillId="0" borderId="4" xfId="0" applyNumberFormat="1" applyFont="1" applyBorder="1" applyAlignment="1">
      <alignment horizontal="center" vertical="top" wrapText="1"/>
    </xf>
    <xf numFmtId="167" fontId="5" fillId="0" borderId="5" xfId="0" applyNumberFormat="1" applyFont="1" applyBorder="1" applyAlignment="1">
      <alignment horizontal="center" vertical="top" wrapText="1"/>
    </xf>
    <xf numFmtId="2" fontId="6" fillId="0" borderId="3" xfId="0" applyNumberFormat="1" applyFont="1" applyBorder="1" applyAlignment="1">
      <alignment horizontal="center" vertical="top" wrapText="1"/>
    </xf>
    <xf numFmtId="0" fontId="6" fillId="0" borderId="4" xfId="0" applyFont="1" applyBorder="1" applyAlignment="1">
      <alignment horizontal="center" vertical="top" wrapText="1"/>
    </xf>
    <xf numFmtId="9" fontId="5" fillId="0" borderId="5" xfId="0" applyNumberFormat="1" applyFont="1" applyBorder="1" applyAlignment="1">
      <alignment horizontal="center" vertical="top" wrapText="1"/>
    </xf>
    <xf numFmtId="9" fontId="5" fillId="0" borderId="1" xfId="0" applyNumberFormat="1" applyFont="1" applyBorder="1" applyAlignment="1">
      <alignment horizontal="center" vertical="top" wrapText="1"/>
    </xf>
    <xf numFmtId="167" fontId="6" fillId="0" borderId="3" xfId="0" applyNumberFormat="1" applyFont="1" applyBorder="1" applyAlignment="1">
      <alignment horizontal="center" vertical="top" wrapText="1"/>
    </xf>
    <xf numFmtId="167" fontId="6" fillId="0" borderId="4" xfId="0" applyNumberFormat="1" applyFont="1" applyBorder="1" applyAlignment="1">
      <alignment horizontal="center" vertical="top" wrapText="1"/>
    </xf>
    <xf numFmtId="167" fontId="6" fillId="0" borderId="5" xfId="0" applyNumberFormat="1" applyFont="1" applyBorder="1" applyAlignment="1">
      <alignment horizontal="center" vertical="top" wrapText="1"/>
    </xf>
    <xf numFmtId="0" fontId="19" fillId="0" borderId="1" xfId="0" applyFont="1" applyBorder="1" applyAlignment="1">
      <alignment horizontal="center" vertical="center" wrapText="1"/>
    </xf>
    <xf numFmtId="0" fontId="8" fillId="6" borderId="3"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8" fillId="6" borderId="1" xfId="0" applyFont="1" applyFill="1" applyBorder="1" applyAlignment="1">
      <alignment horizontal="center" vertical="center" textRotation="90" wrapText="1"/>
    </xf>
    <xf numFmtId="0" fontId="8" fillId="6" borderId="3" xfId="0" applyFont="1" applyFill="1" applyBorder="1" applyAlignment="1">
      <alignment horizontal="center" vertical="center" textRotation="90" wrapText="1"/>
    </xf>
    <xf numFmtId="0" fontId="0" fillId="6" borderId="5" xfId="0" applyFill="1" applyBorder="1"/>
    <xf numFmtId="0" fontId="8" fillId="6" borderId="12" xfId="0" applyFont="1" applyFill="1" applyBorder="1" applyAlignment="1">
      <alignment horizontal="center" vertical="center" wrapText="1"/>
    </xf>
    <xf numFmtId="0" fontId="8" fillId="6" borderId="14" xfId="0" applyFont="1" applyFill="1" applyBorder="1" applyAlignment="1">
      <alignment horizontal="center" vertical="center" wrapText="1"/>
    </xf>
    <xf numFmtId="0" fontId="8" fillId="6" borderId="5" xfId="0" applyFont="1" applyFill="1" applyBorder="1" applyAlignment="1">
      <alignment horizontal="center" vertical="center" textRotation="90" wrapText="1"/>
    </xf>
    <xf numFmtId="0" fontId="8" fillId="0" borderId="3" xfId="0" applyFont="1" applyBorder="1" applyAlignment="1">
      <alignment horizontal="center" vertical="center" textRotation="90" wrapText="1"/>
    </xf>
    <xf numFmtId="0" fontId="8" fillId="0" borderId="5" xfId="0" applyFont="1" applyBorder="1" applyAlignment="1">
      <alignment horizontal="center" vertical="center" textRotation="90" wrapText="1"/>
    </xf>
    <xf numFmtId="0" fontId="8" fillId="0" borderId="1" xfId="0" applyFont="1" applyBorder="1" applyAlignment="1">
      <alignment horizontal="center" vertical="center" wrapText="1"/>
    </xf>
    <xf numFmtId="0" fontId="6" fillId="0" borderId="13" xfId="0" applyFont="1" applyBorder="1" applyAlignment="1">
      <alignment horizontal="center" vertical="center" wrapText="1"/>
    </xf>
    <xf numFmtId="0" fontId="4" fillId="0" borderId="3" xfId="1" applyFont="1" applyFill="1" applyBorder="1" applyAlignment="1">
      <alignment horizontal="left" vertical="top" wrapText="1"/>
    </xf>
    <xf numFmtId="0" fontId="4" fillId="0" borderId="4" xfId="1" applyFont="1" applyFill="1" applyBorder="1" applyAlignment="1">
      <alignment horizontal="left" vertical="top" wrapText="1"/>
    </xf>
    <xf numFmtId="0" fontId="4" fillId="0" borderId="5" xfId="1" applyFont="1" applyFill="1" applyBorder="1" applyAlignment="1">
      <alignment horizontal="left" vertical="top" wrapText="1"/>
    </xf>
    <xf numFmtId="0" fontId="3" fillId="0" borderId="3"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3" fillId="0" borderId="5" xfId="1" applyFont="1" applyFill="1" applyBorder="1" applyAlignment="1">
      <alignment horizontal="center" vertical="center" wrapText="1"/>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5" fillId="0" borderId="3" xfId="0" applyFont="1" applyBorder="1" applyAlignment="1">
      <alignment horizontal="center" vertical="center" wrapText="1" readingOrder="1"/>
    </xf>
    <xf numFmtId="0" fontId="15" fillId="0" borderId="4" xfId="0" applyFont="1" applyBorder="1" applyAlignment="1">
      <alignment horizontal="center" vertical="center" wrapText="1" readingOrder="1"/>
    </xf>
    <xf numFmtId="0" fontId="15" fillId="0" borderId="5" xfId="0" applyFont="1" applyBorder="1" applyAlignment="1">
      <alignment horizontal="center" vertical="center" wrapText="1" readingOrder="1"/>
    </xf>
    <xf numFmtId="0" fontId="5" fillId="0" borderId="1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0" xfId="0" applyFont="1" applyFill="1" applyBorder="1" applyAlignment="1">
      <alignment horizontal="center" vertical="center" wrapText="1"/>
    </xf>
    <xf numFmtId="2" fontId="14" fillId="0" borderId="3" xfId="0" applyNumberFormat="1" applyFont="1" applyFill="1" applyBorder="1" applyAlignment="1">
      <alignment horizontal="center" vertical="center" wrapText="1" readingOrder="1"/>
    </xf>
    <xf numFmtId="2" fontId="14" fillId="0" borderId="4" xfId="0" applyNumberFormat="1" applyFont="1" applyFill="1" applyBorder="1" applyAlignment="1">
      <alignment horizontal="center" vertical="center" wrapText="1" readingOrder="1"/>
    </xf>
    <xf numFmtId="2" fontId="14" fillId="0" borderId="5" xfId="0" applyNumberFormat="1" applyFont="1" applyFill="1" applyBorder="1" applyAlignment="1">
      <alignment horizontal="center" vertical="center" wrapText="1" readingOrder="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2" fontId="4" fillId="0" borderId="12" xfId="0" applyNumberFormat="1" applyFont="1" applyFill="1" applyBorder="1" applyAlignment="1">
      <alignment horizontal="center"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2" fontId="6" fillId="0" borderId="4" xfId="0" applyNumberFormat="1" applyFont="1" applyBorder="1" applyAlignment="1">
      <alignment horizontal="center" vertical="top" wrapText="1"/>
    </xf>
    <xf numFmtId="2" fontId="6" fillId="0" borderId="5" xfId="0" applyNumberFormat="1" applyFont="1" applyBorder="1" applyAlignment="1">
      <alignment horizontal="center" vertical="top" wrapText="1"/>
    </xf>
    <xf numFmtId="0" fontId="4" fillId="0" borderId="3" xfId="0" applyFont="1" applyFill="1" applyBorder="1" applyAlignment="1">
      <alignment horizontal="left" wrapText="1"/>
    </xf>
    <xf numFmtId="0" fontId="4" fillId="0" borderId="4" xfId="0" applyFont="1" applyFill="1" applyBorder="1" applyAlignment="1">
      <alignment horizontal="left" wrapText="1"/>
    </xf>
    <xf numFmtId="0" fontId="4" fillId="0" borderId="5" xfId="0" applyFont="1" applyFill="1" applyBorder="1" applyAlignment="1">
      <alignment horizontal="left" wrapText="1"/>
    </xf>
    <xf numFmtId="2"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10" fillId="0" borderId="12" xfId="0" applyNumberFormat="1"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2" fontId="8" fillId="0" borderId="3" xfId="0" applyNumberFormat="1" applyFont="1" applyFill="1" applyBorder="1" applyAlignment="1">
      <alignment horizontal="center" vertical="center" wrapText="1"/>
    </xf>
    <xf numFmtId="2" fontId="8" fillId="0" borderId="4" xfId="0" applyNumberFormat="1" applyFont="1" applyFill="1" applyBorder="1" applyAlignment="1">
      <alignment horizontal="center" vertical="center" wrapText="1"/>
    </xf>
    <xf numFmtId="2" fontId="8" fillId="0" borderId="5" xfId="0" applyNumberFormat="1" applyFont="1" applyFill="1" applyBorder="1" applyAlignment="1">
      <alignment horizontal="center" vertical="center" wrapText="1"/>
    </xf>
    <xf numFmtId="9" fontId="8" fillId="0" borderId="1" xfId="0" applyNumberFormat="1" applyFont="1" applyFill="1" applyBorder="1" applyAlignment="1">
      <alignment horizontal="center" vertical="center" wrapText="1"/>
    </xf>
    <xf numFmtId="2" fontId="10" fillId="0" borderId="1" xfId="0" applyNumberFormat="1" applyFont="1" applyFill="1" applyBorder="1" applyAlignment="1">
      <alignment horizontal="left" vertical="center" wrapText="1"/>
    </xf>
    <xf numFmtId="0" fontId="10" fillId="0" borderId="3" xfId="0" applyNumberFormat="1" applyFont="1" applyFill="1" applyBorder="1" applyAlignment="1">
      <alignment horizontal="center" vertical="center" wrapText="1"/>
    </xf>
    <xf numFmtId="0" fontId="10" fillId="0" borderId="4" xfId="0" applyNumberFormat="1" applyFont="1" applyFill="1" applyBorder="1" applyAlignment="1">
      <alignment horizontal="center" vertical="center" wrapText="1"/>
    </xf>
    <xf numFmtId="0" fontId="10" fillId="0" borderId="5" xfId="0" applyNumberFormat="1"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left" vertical="center" wrapText="1"/>
    </xf>
    <xf numFmtId="0" fontId="10" fillId="0" borderId="1" xfId="0" applyNumberFormat="1" applyFont="1" applyFill="1" applyBorder="1" applyAlignment="1">
      <alignment horizontal="center" vertical="center" wrapText="1"/>
    </xf>
    <xf numFmtId="2" fontId="10" fillId="0" borderId="1" xfId="0" applyNumberFormat="1"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9" fontId="10" fillId="0" borderId="3" xfId="0" applyNumberFormat="1" applyFont="1" applyFill="1" applyBorder="1" applyAlignment="1">
      <alignment horizontal="center" vertical="center" wrapText="1"/>
    </xf>
    <xf numFmtId="9" fontId="10" fillId="0" borderId="4" xfId="0" applyNumberFormat="1" applyFont="1" applyFill="1" applyBorder="1" applyAlignment="1">
      <alignment horizontal="center" vertical="center" wrapText="1"/>
    </xf>
    <xf numFmtId="9" fontId="10" fillId="0" borderId="5" xfId="0" applyNumberFormat="1" applyFont="1" applyFill="1" applyBorder="1" applyAlignment="1">
      <alignment horizontal="center" vertical="center" wrapText="1"/>
    </xf>
    <xf numFmtId="2" fontId="10" fillId="0" borderId="3" xfId="0" applyNumberFormat="1" applyFont="1" applyFill="1" applyBorder="1" applyAlignment="1">
      <alignment horizontal="center" vertical="center" wrapText="1"/>
    </xf>
    <xf numFmtId="2" fontId="10" fillId="0" borderId="4" xfId="0" applyNumberFormat="1" applyFont="1" applyFill="1" applyBorder="1" applyAlignment="1">
      <alignment horizontal="center" vertical="center" wrapText="1"/>
    </xf>
    <xf numFmtId="2" fontId="10" fillId="0" borderId="5"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10" fillId="0" borderId="3" xfId="0" applyFont="1" applyFill="1" applyBorder="1" applyAlignment="1">
      <alignment vertical="center" wrapText="1"/>
    </xf>
    <xf numFmtId="0" fontId="10" fillId="0" borderId="4" xfId="0" applyFont="1" applyFill="1" applyBorder="1" applyAlignment="1">
      <alignment vertical="center" wrapText="1"/>
    </xf>
    <xf numFmtId="0" fontId="10" fillId="0" borderId="5" xfId="0" applyFont="1" applyFill="1" applyBorder="1" applyAlignment="1">
      <alignment vertical="center" wrapText="1"/>
    </xf>
    <xf numFmtId="2" fontId="10" fillId="0" borderId="3" xfId="0" applyNumberFormat="1" applyFont="1" applyFill="1" applyBorder="1" applyAlignment="1">
      <alignment horizontal="left" vertical="center" wrapText="1"/>
    </xf>
    <xf numFmtId="2" fontId="10" fillId="0" borderId="4" xfId="0" applyNumberFormat="1" applyFont="1" applyFill="1" applyBorder="1" applyAlignment="1">
      <alignment horizontal="left" vertical="center" wrapText="1"/>
    </xf>
    <xf numFmtId="2" fontId="10" fillId="0" borderId="5" xfId="0" applyNumberFormat="1" applyFont="1" applyFill="1" applyBorder="1" applyAlignment="1">
      <alignment horizontal="left" vertical="center" wrapText="1"/>
    </xf>
    <xf numFmtId="9"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3" xfId="0" applyNumberFormat="1" applyFont="1" applyFill="1" applyBorder="1" applyAlignment="1">
      <alignment horizontal="center" vertical="center" wrapText="1"/>
    </xf>
    <xf numFmtId="0" fontId="8" fillId="0" borderId="4" xfId="0" applyNumberFormat="1" applyFont="1" applyFill="1" applyBorder="1" applyAlignment="1">
      <alignment horizontal="center" vertical="center" wrapText="1"/>
    </xf>
    <xf numFmtId="0" fontId="8" fillId="0" borderId="5"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9" fontId="8" fillId="0" borderId="1" xfId="0" applyNumberFormat="1"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14" fontId="10" fillId="0" borderId="1" xfId="0" applyNumberFormat="1" applyFont="1" applyFill="1" applyBorder="1" applyAlignment="1">
      <alignment horizontal="center" vertical="center" wrapText="1"/>
    </xf>
    <xf numFmtId="0" fontId="10" fillId="0" borderId="1" xfId="0" applyFont="1" applyFill="1" applyBorder="1" applyAlignment="1">
      <alignment vertical="top" wrapText="1"/>
    </xf>
    <xf numFmtId="0" fontId="12" fillId="0" borderId="1" xfId="0" applyFont="1" applyFill="1" applyBorder="1" applyAlignment="1">
      <alignment horizontal="center" vertical="center" wrapText="1"/>
    </xf>
    <xf numFmtId="2" fontId="10" fillId="0" borderId="1" xfId="0" applyNumberFormat="1" applyFont="1" applyFill="1" applyBorder="1" applyAlignment="1">
      <alignment vertical="center" wrapText="1"/>
    </xf>
    <xf numFmtId="0" fontId="8" fillId="0" borderId="1" xfId="0" applyFont="1" applyFill="1" applyBorder="1" applyAlignment="1">
      <alignment vertical="center" wrapText="1"/>
    </xf>
    <xf numFmtId="0" fontId="8" fillId="0" borderId="3" xfId="0" applyFont="1" applyFill="1" applyBorder="1" applyAlignment="1">
      <alignment vertical="center" wrapText="1"/>
    </xf>
    <xf numFmtId="0" fontId="8" fillId="0" borderId="4" xfId="0" applyFont="1" applyFill="1" applyBorder="1"/>
    <xf numFmtId="0" fontId="8" fillId="0" borderId="5" xfId="0" applyFont="1" applyFill="1" applyBorder="1"/>
    <xf numFmtId="9" fontId="8" fillId="0" borderId="3" xfId="0" applyNumberFormat="1" applyFont="1" applyFill="1" applyBorder="1" applyAlignment="1">
      <alignment horizontal="center" vertical="center" wrapText="1"/>
    </xf>
    <xf numFmtId="166" fontId="10" fillId="0" borderId="3" xfId="0" applyNumberFormat="1" applyFont="1" applyFill="1" applyBorder="1" applyAlignment="1">
      <alignment horizontal="center" vertical="center" wrapText="1"/>
    </xf>
    <xf numFmtId="166" fontId="10" fillId="0" borderId="4" xfId="0" applyNumberFormat="1" applyFont="1" applyFill="1" applyBorder="1" applyAlignment="1">
      <alignment horizontal="center" vertical="center" wrapText="1"/>
    </xf>
    <xf numFmtId="166" fontId="10" fillId="0" borderId="5" xfId="0" applyNumberFormat="1" applyFont="1" applyFill="1" applyBorder="1" applyAlignment="1">
      <alignment horizontal="center" vertical="center" wrapText="1"/>
    </xf>
    <xf numFmtId="10" fontId="8" fillId="0" borderId="1" xfId="0" applyNumberFormat="1" applyFont="1" applyFill="1" applyBorder="1" applyAlignment="1">
      <alignment horizontal="center" vertical="center" wrapText="1"/>
    </xf>
    <xf numFmtId="0" fontId="10" fillId="0" borderId="3" xfId="0" applyFont="1" applyFill="1" applyBorder="1" applyAlignment="1">
      <alignment horizontal="left" vertical="center" wrapText="1"/>
    </xf>
    <xf numFmtId="0" fontId="10" fillId="0" borderId="1" xfId="1" applyFont="1" applyFill="1" applyBorder="1" applyAlignment="1">
      <alignment vertical="center" wrapText="1"/>
    </xf>
    <xf numFmtId="0" fontId="10" fillId="0" borderId="1" xfId="1" applyFont="1" applyFill="1" applyBorder="1" applyAlignment="1">
      <alignment horizontal="center" vertical="center" wrapText="1"/>
    </xf>
    <xf numFmtId="2" fontId="10" fillId="0" borderId="1" xfId="1" applyNumberFormat="1" applyFont="1" applyFill="1" applyBorder="1" applyAlignment="1">
      <alignment vertical="center" wrapText="1"/>
    </xf>
    <xf numFmtId="0" fontId="8" fillId="0" borderId="1" xfId="0" applyFont="1" applyFill="1" applyBorder="1" applyAlignment="1">
      <alignment horizontal="center" vertical="top" wrapText="1"/>
    </xf>
    <xf numFmtId="2" fontId="8" fillId="0" borderId="1" xfId="0" applyNumberFormat="1" applyFont="1" applyFill="1" applyBorder="1" applyAlignment="1">
      <alignment horizontal="center" vertical="top" wrapText="1"/>
    </xf>
    <xf numFmtId="2" fontId="8" fillId="0" borderId="3" xfId="0" applyNumberFormat="1" applyFont="1" applyFill="1" applyBorder="1" applyAlignment="1">
      <alignment horizontal="center" vertical="top" wrapText="1"/>
    </xf>
    <xf numFmtId="2" fontId="8" fillId="0" borderId="4" xfId="0" applyNumberFormat="1" applyFont="1" applyFill="1" applyBorder="1" applyAlignment="1">
      <alignment horizontal="center" vertical="top" wrapText="1"/>
    </xf>
    <xf numFmtId="2" fontId="8" fillId="0" borderId="5" xfId="0" applyNumberFormat="1" applyFont="1" applyFill="1" applyBorder="1" applyAlignment="1">
      <alignment horizontal="center" vertical="top" wrapText="1"/>
    </xf>
    <xf numFmtId="9" fontId="8" fillId="0" borderId="1" xfId="0" applyNumberFormat="1" applyFont="1" applyFill="1" applyBorder="1" applyAlignment="1">
      <alignment horizontal="center" vertical="top" wrapText="1"/>
    </xf>
    <xf numFmtId="0" fontId="10" fillId="0" borderId="3" xfId="0" applyNumberFormat="1" applyFont="1" applyFill="1" applyBorder="1" applyAlignment="1">
      <alignment horizontal="center" vertical="top" wrapText="1"/>
    </xf>
    <xf numFmtId="0" fontId="10" fillId="0" borderId="4" xfId="0" applyNumberFormat="1" applyFont="1" applyFill="1" applyBorder="1" applyAlignment="1">
      <alignment horizontal="center" vertical="top" wrapText="1"/>
    </xf>
    <xf numFmtId="0" fontId="10" fillId="0" borderId="5" xfId="0" applyNumberFormat="1" applyFont="1" applyFill="1" applyBorder="1" applyAlignment="1">
      <alignment horizontal="center" vertical="top" wrapText="1"/>
    </xf>
    <xf numFmtId="0" fontId="10" fillId="0" borderId="1" xfId="1" applyFont="1" applyFill="1" applyBorder="1" applyAlignment="1">
      <alignment vertical="top" wrapText="1"/>
    </xf>
    <xf numFmtId="0" fontId="10" fillId="0" borderId="1" xfId="1" applyFont="1" applyFill="1" applyBorder="1" applyAlignment="1">
      <alignment horizontal="center" vertical="top" wrapText="1"/>
    </xf>
    <xf numFmtId="0" fontId="10" fillId="0" borderId="1" xfId="0" applyFont="1" applyFill="1" applyBorder="1" applyAlignment="1">
      <alignment horizontal="center" vertical="top" wrapText="1"/>
    </xf>
    <xf numFmtId="2" fontId="10" fillId="0" borderId="1" xfId="0" applyNumberFormat="1" applyFont="1" applyFill="1" applyBorder="1" applyAlignment="1">
      <alignment horizontal="center" vertical="top" wrapText="1"/>
    </xf>
    <xf numFmtId="0" fontId="8" fillId="0" borderId="1" xfId="0" applyFont="1" applyFill="1" applyBorder="1" applyAlignment="1">
      <alignment vertical="top"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right" vertical="center" wrapText="1"/>
    </xf>
    <xf numFmtId="0" fontId="8" fillId="0" borderId="17"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cellXfs>
  <cellStyles count="3">
    <cellStyle name="Normal" xfId="0" builtinId="0"/>
    <cellStyle name="Normal 5" xfId="1"/>
    <cellStyle name="Percent" xfId="2" builtinId="5"/>
  </cellStyles>
  <dxfs count="0"/>
  <tableStyles count="0" defaultTableStyle="TableStyleMedium9" defaultPivotStyle="PivotStyleLight16"/>
  <colors>
    <mruColors>
      <color rgb="FF0C0C98"/>
      <color rgb="FFFF99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0</xdr:colOff>
      <xdr:row>92</xdr:row>
      <xdr:rowOff>1034144</xdr:rowOff>
    </xdr:from>
    <xdr:to>
      <xdr:col>8</xdr:col>
      <xdr:colOff>734786</xdr:colOff>
      <xdr:row>92</xdr:row>
      <xdr:rowOff>1047750</xdr:rowOff>
    </xdr:to>
    <xdr:cxnSp macro="">
      <xdr:nvCxnSpPr>
        <xdr:cNvPr id="2" name="Straight Connector 1"/>
        <xdr:cNvCxnSpPr/>
      </xdr:nvCxnSpPr>
      <xdr:spPr>
        <a:xfrm flipV="1">
          <a:off x="8820150" y="20798519"/>
          <a:ext cx="734786" cy="408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31750</xdr:colOff>
      <xdr:row>223</xdr:row>
      <xdr:rowOff>2000250</xdr:rowOff>
    </xdr:from>
    <xdr:to>
      <xdr:col>11</xdr:col>
      <xdr:colOff>31750</xdr:colOff>
      <xdr:row>223</xdr:row>
      <xdr:rowOff>2001838</xdr:rowOff>
    </xdr:to>
    <xdr:cxnSp macro="">
      <xdr:nvCxnSpPr>
        <xdr:cNvPr id="3" name="Straight Connector 2"/>
        <xdr:cNvCxnSpPr/>
      </xdr:nvCxnSpPr>
      <xdr:spPr>
        <a:xfrm>
          <a:off x="8851900" y="41109900"/>
          <a:ext cx="2124075"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31750</xdr:colOff>
      <xdr:row>127</xdr:row>
      <xdr:rowOff>2000250</xdr:rowOff>
    </xdr:from>
    <xdr:to>
      <xdr:col>9</xdr:col>
      <xdr:colOff>31750</xdr:colOff>
      <xdr:row>127</xdr:row>
      <xdr:rowOff>2001838</xdr:rowOff>
    </xdr:to>
    <xdr:cxnSp macro="">
      <xdr:nvCxnSpPr>
        <xdr:cNvPr id="5" name="Straight Connector 4"/>
        <xdr:cNvCxnSpPr/>
      </xdr:nvCxnSpPr>
      <xdr:spPr>
        <a:xfrm>
          <a:off x="7356475" y="44662725"/>
          <a:ext cx="2124075"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216</xdr:row>
      <xdr:rowOff>1034144</xdr:rowOff>
    </xdr:from>
    <xdr:to>
      <xdr:col>7</xdr:col>
      <xdr:colOff>734786</xdr:colOff>
      <xdr:row>216</xdr:row>
      <xdr:rowOff>1047750</xdr:rowOff>
    </xdr:to>
    <xdr:cxnSp macro="">
      <xdr:nvCxnSpPr>
        <xdr:cNvPr id="6" name="Straight Connector 5"/>
        <xdr:cNvCxnSpPr/>
      </xdr:nvCxnSpPr>
      <xdr:spPr>
        <a:xfrm flipV="1">
          <a:off x="7324725" y="73614644"/>
          <a:ext cx="734786" cy="408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Z280"/>
  <sheetViews>
    <sheetView tabSelected="1" view="pageBreakPreview" zoomScale="50" zoomScaleNormal="50" zoomScaleSheetLayoutView="50" zoomScalePageLayoutView="50" workbookViewId="0">
      <pane ySplit="5" topLeftCell="A189" activePane="bottomLeft" state="frozen"/>
      <selection pane="bottomLeft" activeCell="G197" sqref="G197:G200"/>
    </sheetView>
  </sheetViews>
  <sheetFormatPr defaultColWidth="9.125" defaultRowHeight="20.25"/>
  <cols>
    <col min="1" max="1" width="5.75" style="114" customWidth="1"/>
    <col min="2" max="2" width="30.875" style="146" customWidth="1"/>
    <col min="3" max="3" width="16.125" style="84" customWidth="1"/>
    <col min="4" max="4" width="17.125" style="91" customWidth="1"/>
    <col min="5" max="6" width="14.375" style="114" customWidth="1"/>
    <col min="7" max="7" width="16.25" style="81" customWidth="1"/>
    <col min="8" max="8" width="17.25" style="114" customWidth="1"/>
    <col min="9" max="9" width="17.75" style="114" customWidth="1"/>
    <col min="10" max="10" width="14.125" style="114" customWidth="1"/>
    <col min="11" max="11" width="14.125" style="84" hidden="1" customWidth="1"/>
    <col min="12" max="12" width="15.375" style="114" customWidth="1"/>
    <col min="13" max="13" width="12.25" style="114" customWidth="1"/>
    <col min="14" max="14" width="12.875" style="84" customWidth="1"/>
    <col min="15" max="16" width="12.875" style="84" hidden="1" customWidth="1"/>
    <col min="17" max="17" width="12.875" style="114" customWidth="1"/>
    <col min="18" max="18" width="13.875" style="114" hidden="1" customWidth="1"/>
    <col min="19" max="19" width="15.25" style="114" customWidth="1"/>
    <col min="20" max="20" width="12" style="114" customWidth="1"/>
    <col min="21" max="21" width="12.125" style="114" customWidth="1"/>
    <col min="22" max="22" width="12.25" style="114" hidden="1" customWidth="1"/>
    <col min="23" max="23" width="44.25" style="81" hidden="1" customWidth="1"/>
    <col min="24" max="25" width="9.125" style="81"/>
    <col min="26" max="26" width="16.75" style="81" customWidth="1"/>
    <col min="27" max="16384" width="9.125" style="81"/>
  </cols>
  <sheetData>
    <row r="1" spans="1:26" ht="35.25">
      <c r="A1" s="599" t="s">
        <v>504</v>
      </c>
      <c r="B1" s="599"/>
      <c r="C1" s="599"/>
      <c r="D1" s="599"/>
      <c r="E1" s="599"/>
      <c r="F1" s="599"/>
      <c r="G1" s="599"/>
      <c r="H1" s="599"/>
      <c r="I1" s="599"/>
      <c r="J1" s="599"/>
      <c r="K1" s="599"/>
      <c r="L1" s="599"/>
      <c r="M1" s="599"/>
      <c r="N1" s="599"/>
      <c r="O1" s="599"/>
      <c r="P1" s="599"/>
      <c r="Q1" s="599"/>
      <c r="R1" s="599"/>
      <c r="S1" s="599"/>
      <c r="T1" s="599"/>
      <c r="U1" s="599"/>
      <c r="V1" s="599"/>
      <c r="W1" s="599"/>
    </row>
    <row r="2" spans="1:26" ht="20.25" customHeight="1">
      <c r="A2" s="417"/>
      <c r="B2" s="418"/>
      <c r="C2" s="418"/>
      <c r="D2" s="418"/>
      <c r="E2" s="418"/>
      <c r="F2" s="418"/>
      <c r="G2" s="418"/>
      <c r="H2" s="418"/>
      <c r="I2" s="418"/>
      <c r="J2" s="418"/>
      <c r="K2" s="418"/>
      <c r="L2" s="418"/>
      <c r="M2" s="418"/>
      <c r="N2" s="418"/>
      <c r="O2" s="418"/>
      <c r="P2" s="418"/>
      <c r="Q2" s="418"/>
      <c r="R2" s="418"/>
      <c r="S2" s="612" t="s">
        <v>7</v>
      </c>
      <c r="T2" s="612"/>
      <c r="U2" s="612"/>
      <c r="V2" s="418"/>
      <c r="W2" s="419"/>
    </row>
    <row r="3" spans="1:26" s="82" customFormat="1" ht="63" customHeight="1">
      <c r="A3" s="600" t="s">
        <v>0</v>
      </c>
      <c r="B3" s="602" t="s">
        <v>1</v>
      </c>
      <c r="C3" s="603" t="s">
        <v>2</v>
      </c>
      <c r="D3" s="604" t="s">
        <v>368</v>
      </c>
      <c r="E3" s="603" t="s">
        <v>383</v>
      </c>
      <c r="F3" s="604" t="s">
        <v>369</v>
      </c>
      <c r="G3" s="603" t="s">
        <v>4</v>
      </c>
      <c r="H3" s="606" t="s">
        <v>152</v>
      </c>
      <c r="I3" s="607"/>
      <c r="J3" s="604" t="s">
        <v>494</v>
      </c>
      <c r="K3" s="604" t="s">
        <v>495</v>
      </c>
      <c r="L3" s="606" t="s">
        <v>147</v>
      </c>
      <c r="M3" s="607"/>
      <c r="N3" s="604" t="s">
        <v>114</v>
      </c>
      <c r="O3" s="604" t="s">
        <v>385</v>
      </c>
      <c r="P3" s="604" t="s">
        <v>496</v>
      </c>
      <c r="Q3" s="602" t="s">
        <v>116</v>
      </c>
      <c r="R3" s="602"/>
      <c r="S3" s="602"/>
      <c r="T3" s="602"/>
      <c r="U3" s="602"/>
      <c r="V3" s="609" t="s">
        <v>153</v>
      </c>
      <c r="W3" s="611" t="s">
        <v>136</v>
      </c>
    </row>
    <row r="4" spans="1:26" ht="239.25" customHeight="1">
      <c r="A4" s="601"/>
      <c r="B4" s="602"/>
      <c r="C4" s="603"/>
      <c r="D4" s="605"/>
      <c r="E4" s="603"/>
      <c r="F4" s="608"/>
      <c r="G4" s="603"/>
      <c r="H4" s="423" t="s">
        <v>5</v>
      </c>
      <c r="I4" s="423" t="s">
        <v>6</v>
      </c>
      <c r="J4" s="608"/>
      <c r="K4" s="608"/>
      <c r="L4" s="423" t="s">
        <v>5</v>
      </c>
      <c r="M4" s="423" t="s">
        <v>6</v>
      </c>
      <c r="N4" s="608"/>
      <c r="O4" s="608"/>
      <c r="P4" s="608"/>
      <c r="Q4" s="424" t="s">
        <v>115</v>
      </c>
      <c r="R4" s="424" t="s">
        <v>297</v>
      </c>
      <c r="S4" s="424" t="s">
        <v>493</v>
      </c>
      <c r="T4" s="424" t="s">
        <v>386</v>
      </c>
      <c r="U4" s="424" t="s">
        <v>117</v>
      </c>
      <c r="V4" s="610"/>
      <c r="W4" s="611"/>
    </row>
    <row r="5" spans="1:26" s="84" customFormat="1" ht="23.25">
      <c r="A5" s="79">
        <v>1</v>
      </c>
      <c r="B5" s="80">
        <v>2</v>
      </c>
      <c r="C5" s="79">
        <v>3</v>
      </c>
      <c r="D5" s="190">
        <v>4</v>
      </c>
      <c r="E5" s="79">
        <v>5</v>
      </c>
      <c r="F5" s="151">
        <v>6</v>
      </c>
      <c r="G5" s="79">
        <v>7</v>
      </c>
      <c r="H5" s="79">
        <v>8</v>
      </c>
      <c r="I5" s="79">
        <v>9</v>
      </c>
      <c r="J5" s="79">
        <v>10</v>
      </c>
      <c r="K5" s="400">
        <v>11</v>
      </c>
      <c r="L5" s="79">
        <v>11</v>
      </c>
      <c r="M5" s="79">
        <v>12</v>
      </c>
      <c r="N5" s="409">
        <v>13</v>
      </c>
      <c r="O5" s="79">
        <v>15</v>
      </c>
      <c r="P5" s="79">
        <v>16</v>
      </c>
      <c r="Q5" s="79">
        <v>14</v>
      </c>
      <c r="R5" s="79">
        <v>17</v>
      </c>
      <c r="S5" s="79">
        <v>15</v>
      </c>
      <c r="T5" s="79">
        <v>16</v>
      </c>
      <c r="U5" s="79">
        <v>17</v>
      </c>
      <c r="V5" s="84">
        <v>21</v>
      </c>
      <c r="W5" s="83">
        <v>22</v>
      </c>
      <c r="Z5" s="309"/>
    </row>
    <row r="6" spans="1:26">
      <c r="A6" s="85"/>
      <c r="B6" s="86" t="s">
        <v>154</v>
      </c>
      <c r="C6" s="83"/>
      <c r="D6" s="87"/>
      <c r="E6" s="85"/>
      <c r="F6" s="152"/>
      <c r="G6" s="2"/>
      <c r="H6" s="85"/>
      <c r="I6" s="85"/>
      <c r="J6" s="85"/>
      <c r="K6" s="83"/>
      <c r="L6" s="85"/>
      <c r="M6" s="85"/>
      <c r="N6" s="83"/>
      <c r="O6" s="83"/>
      <c r="P6" s="83"/>
      <c r="Q6" s="85"/>
      <c r="R6" s="85"/>
      <c r="S6" s="85"/>
      <c r="T6" s="85"/>
      <c r="U6" s="85"/>
      <c r="V6" s="85"/>
      <c r="W6" s="2"/>
    </row>
    <row r="7" spans="1:26" ht="168" customHeight="1">
      <c r="A7" s="88">
        <v>1</v>
      </c>
      <c r="B7" s="89" t="s">
        <v>365</v>
      </c>
      <c r="C7" s="90" t="s">
        <v>126</v>
      </c>
      <c r="D7" s="114" t="s">
        <v>382</v>
      </c>
      <c r="E7" s="159">
        <v>1927</v>
      </c>
      <c r="F7" s="153">
        <v>1734.3</v>
      </c>
      <c r="G7" s="156"/>
      <c r="H7" s="214" t="s">
        <v>436</v>
      </c>
      <c r="I7" s="92">
        <v>1763.6</v>
      </c>
      <c r="J7" s="3">
        <v>1706.1</v>
      </c>
      <c r="K7" s="92">
        <f>SUM(I7,-J7)</f>
        <v>57.5</v>
      </c>
      <c r="L7" s="156" t="s">
        <v>273</v>
      </c>
      <c r="M7" s="3">
        <v>1706.1</v>
      </c>
      <c r="N7" s="92">
        <v>1706.1</v>
      </c>
      <c r="O7" s="92">
        <f>SUM(I7,-N7)</f>
        <v>57.5</v>
      </c>
      <c r="P7" s="92">
        <f>SUM(M7,-N7)</f>
        <v>0</v>
      </c>
      <c r="Q7" s="85">
        <v>192.7</v>
      </c>
      <c r="R7" s="85"/>
      <c r="S7" s="93">
        <v>192.7</v>
      </c>
      <c r="T7" s="154">
        <v>192.6</v>
      </c>
      <c r="U7" s="85">
        <v>189.57</v>
      </c>
      <c r="V7" s="4">
        <v>1</v>
      </c>
      <c r="W7" s="368" t="s">
        <v>474</v>
      </c>
    </row>
    <row r="8" spans="1:26" ht="63" customHeight="1">
      <c r="A8" s="94">
        <v>2</v>
      </c>
      <c r="B8" s="89" t="s">
        <v>269</v>
      </c>
      <c r="C8" s="90" t="s">
        <v>126</v>
      </c>
      <c r="D8" s="162" t="s">
        <v>482</v>
      </c>
      <c r="E8" s="160">
        <v>8649.8799999999992</v>
      </c>
      <c r="F8" s="152">
        <v>7814.89</v>
      </c>
      <c r="G8" s="156"/>
      <c r="H8" s="156" t="s">
        <v>366</v>
      </c>
      <c r="I8" s="92">
        <v>7670</v>
      </c>
      <c r="J8" s="3">
        <v>7476.92</v>
      </c>
      <c r="K8" s="92">
        <f>SUM(I8,-J8)</f>
        <v>193.07999999999993</v>
      </c>
      <c r="L8" s="156" t="s">
        <v>119</v>
      </c>
      <c r="M8" s="373">
        <v>7476.92</v>
      </c>
      <c r="N8" s="92">
        <v>7432.3</v>
      </c>
      <c r="O8" s="92">
        <f>SUM(I8,-N8)</f>
        <v>237.69999999999982</v>
      </c>
      <c r="P8" s="92">
        <f t="shared" ref="P8:P71" si="0">SUM(M8,-N8)</f>
        <v>44.619999999999891</v>
      </c>
      <c r="Q8" s="85">
        <v>834.99</v>
      </c>
      <c r="R8" s="85"/>
      <c r="S8" s="85">
        <v>834.99</v>
      </c>
      <c r="T8" s="85">
        <v>834.99</v>
      </c>
      <c r="U8" s="85">
        <v>834.99</v>
      </c>
      <c r="V8" s="4">
        <v>1</v>
      </c>
      <c r="W8" s="375" t="s">
        <v>483</v>
      </c>
    </row>
    <row r="9" spans="1:26">
      <c r="A9" s="95"/>
      <c r="B9" s="100" t="s">
        <v>155</v>
      </c>
      <c r="C9" s="97"/>
      <c r="D9" s="163"/>
      <c r="E9" s="150"/>
      <c r="F9" s="150"/>
      <c r="G9" s="156"/>
      <c r="H9" s="173"/>
      <c r="I9" s="102"/>
      <c r="J9" s="101"/>
      <c r="K9" s="240"/>
      <c r="L9" s="173"/>
      <c r="M9" s="101"/>
      <c r="N9" s="240"/>
      <c r="O9" s="240"/>
      <c r="P9" s="240"/>
      <c r="Q9" s="101"/>
      <c r="R9" s="101"/>
      <c r="S9" s="101"/>
      <c r="T9" s="101"/>
      <c r="U9" s="101"/>
      <c r="V9" s="103"/>
      <c r="W9" s="99"/>
    </row>
    <row r="10" spans="1:26" ht="43.5" customHeight="1">
      <c r="A10" s="570">
        <v>3</v>
      </c>
      <c r="B10" s="619" t="s">
        <v>270</v>
      </c>
      <c r="C10" s="622" t="s">
        <v>126</v>
      </c>
      <c r="D10" s="625" t="s">
        <v>381</v>
      </c>
      <c r="E10" s="628">
        <v>2494</v>
      </c>
      <c r="F10" s="494">
        <v>2244.6</v>
      </c>
      <c r="G10" s="631"/>
      <c r="H10" s="174" t="s">
        <v>277</v>
      </c>
      <c r="I10" s="148">
        <v>1985</v>
      </c>
      <c r="J10" s="494">
        <v>2244.6</v>
      </c>
      <c r="K10" s="428">
        <f>SUM(I12,-J10)</f>
        <v>0</v>
      </c>
      <c r="L10" s="310" t="s">
        <v>276</v>
      </c>
      <c r="M10" s="332">
        <v>2244.6</v>
      </c>
      <c r="N10" s="428">
        <v>1985</v>
      </c>
      <c r="O10" s="428">
        <f>SUM(I12,-N10)</f>
        <v>259.59999999999991</v>
      </c>
      <c r="P10" s="428">
        <f t="shared" si="0"/>
        <v>259.59999999999991</v>
      </c>
      <c r="Q10" s="494">
        <v>249.4</v>
      </c>
      <c r="R10" s="93"/>
      <c r="S10" s="494">
        <v>249.4</v>
      </c>
      <c r="T10" s="494">
        <v>249.4</v>
      </c>
      <c r="U10" s="494">
        <v>249.4</v>
      </c>
      <c r="V10" s="552">
        <v>1</v>
      </c>
      <c r="W10" s="442" t="s">
        <v>484</v>
      </c>
    </row>
    <row r="11" spans="1:26">
      <c r="A11" s="571"/>
      <c r="B11" s="620"/>
      <c r="C11" s="623"/>
      <c r="D11" s="626"/>
      <c r="E11" s="629"/>
      <c r="F11" s="495"/>
      <c r="G11" s="632"/>
      <c r="H11" s="174" t="s">
        <v>362</v>
      </c>
      <c r="I11" s="148">
        <v>259.60000000000002</v>
      </c>
      <c r="J11" s="585"/>
      <c r="K11" s="429">
        <f t="shared" ref="K11:K29" si="1">SUM(I11,-J11)</f>
        <v>259.60000000000002</v>
      </c>
      <c r="L11" s="311"/>
      <c r="M11" s="312"/>
      <c r="N11" s="586"/>
      <c r="O11" s="434"/>
      <c r="P11" s="429">
        <f t="shared" si="0"/>
        <v>0</v>
      </c>
      <c r="Q11" s="495"/>
      <c r="R11" s="93"/>
      <c r="S11" s="495"/>
      <c r="T11" s="495"/>
      <c r="U11" s="495"/>
      <c r="V11" s="553"/>
      <c r="W11" s="443"/>
    </row>
    <row r="12" spans="1:26">
      <c r="A12" s="572"/>
      <c r="B12" s="621"/>
      <c r="C12" s="624"/>
      <c r="D12" s="627"/>
      <c r="E12" s="630"/>
      <c r="F12" s="496"/>
      <c r="G12" s="633"/>
      <c r="H12" s="175" t="s">
        <v>148</v>
      </c>
      <c r="I12" s="106">
        <f>SUM(I10:I11)</f>
        <v>2244.6</v>
      </c>
      <c r="J12" s="496"/>
      <c r="K12" s="430">
        <f t="shared" si="1"/>
        <v>2244.6</v>
      </c>
      <c r="L12" s="184"/>
      <c r="M12" s="107"/>
      <c r="N12" s="430"/>
      <c r="O12" s="435"/>
      <c r="P12" s="430">
        <f t="shared" si="0"/>
        <v>0</v>
      </c>
      <c r="Q12" s="496"/>
      <c r="R12" s="108"/>
      <c r="S12" s="496"/>
      <c r="T12" s="496"/>
      <c r="U12" s="496"/>
      <c r="V12" s="554"/>
      <c r="W12" s="444"/>
    </row>
    <row r="13" spans="1:26" s="110" customFormat="1">
      <c r="A13" s="502">
        <v>4</v>
      </c>
      <c r="B13" s="613" t="s">
        <v>10</v>
      </c>
      <c r="C13" s="616" t="s">
        <v>9</v>
      </c>
      <c r="D13" s="583" t="s">
        <v>380</v>
      </c>
      <c r="E13" s="481">
        <v>7100</v>
      </c>
      <c r="F13" s="481">
        <v>6390</v>
      </c>
      <c r="G13" s="485" t="s">
        <v>187</v>
      </c>
      <c r="H13" s="176" t="s">
        <v>185</v>
      </c>
      <c r="I13" s="109">
        <v>1050</v>
      </c>
      <c r="J13" s="590">
        <v>4180.0636999999997</v>
      </c>
      <c r="K13" s="596">
        <f>SUM(I16,-J13)</f>
        <v>369.9363000000003</v>
      </c>
      <c r="L13" s="587" t="s">
        <v>120</v>
      </c>
      <c r="M13" s="575">
        <v>4096.96</v>
      </c>
      <c r="N13" s="577">
        <v>3588.9680000000003</v>
      </c>
      <c r="O13" s="592">
        <f>SUM(I16,-N13)</f>
        <v>961.0319999999997</v>
      </c>
      <c r="P13" s="592">
        <f t="shared" si="0"/>
        <v>507.99199999999973</v>
      </c>
      <c r="Q13" s="579">
        <v>710</v>
      </c>
      <c r="R13" s="589"/>
      <c r="S13" s="579">
        <v>105</v>
      </c>
      <c r="T13" s="579">
        <v>105</v>
      </c>
      <c r="U13" s="579">
        <v>105</v>
      </c>
      <c r="V13" s="594">
        <v>0.33</v>
      </c>
      <c r="W13" s="527" t="s">
        <v>485</v>
      </c>
    </row>
    <row r="14" spans="1:26" s="110" customFormat="1" ht="28.5" customHeight="1">
      <c r="A14" s="503"/>
      <c r="B14" s="614"/>
      <c r="C14" s="617"/>
      <c r="D14" s="583"/>
      <c r="E14" s="482"/>
      <c r="F14" s="482"/>
      <c r="G14" s="485"/>
      <c r="H14" s="87" t="s">
        <v>186</v>
      </c>
      <c r="I14" s="112">
        <v>1500</v>
      </c>
      <c r="J14" s="590"/>
      <c r="K14" s="597">
        <f t="shared" si="1"/>
        <v>1500</v>
      </c>
      <c r="L14" s="588"/>
      <c r="M14" s="576"/>
      <c r="N14" s="578"/>
      <c r="O14" s="593"/>
      <c r="P14" s="638">
        <f t="shared" si="0"/>
        <v>0</v>
      </c>
      <c r="Q14" s="580"/>
      <c r="R14" s="589"/>
      <c r="S14" s="580"/>
      <c r="T14" s="580"/>
      <c r="U14" s="580"/>
      <c r="V14" s="595"/>
      <c r="W14" s="527"/>
    </row>
    <row r="15" spans="1:26" s="110" customFormat="1">
      <c r="A15" s="503"/>
      <c r="B15" s="614"/>
      <c r="C15" s="617"/>
      <c r="D15" s="583"/>
      <c r="E15" s="482"/>
      <c r="F15" s="482"/>
      <c r="G15" s="485"/>
      <c r="H15" s="177">
        <v>41463</v>
      </c>
      <c r="I15" s="112">
        <v>2000</v>
      </c>
      <c r="J15" s="590"/>
      <c r="K15" s="597">
        <f t="shared" si="1"/>
        <v>2000</v>
      </c>
      <c r="L15" s="588"/>
      <c r="M15" s="576"/>
      <c r="N15" s="578"/>
      <c r="O15" s="593"/>
      <c r="P15" s="638">
        <f t="shared" si="0"/>
        <v>0</v>
      </c>
      <c r="Q15" s="580"/>
      <c r="R15" s="589"/>
      <c r="S15" s="580"/>
      <c r="T15" s="580"/>
      <c r="U15" s="580"/>
      <c r="V15" s="595"/>
      <c r="W15" s="527"/>
    </row>
    <row r="16" spans="1:26" s="110" customFormat="1">
      <c r="A16" s="503"/>
      <c r="B16" s="614"/>
      <c r="C16" s="617"/>
      <c r="D16" s="583"/>
      <c r="E16" s="482"/>
      <c r="F16" s="482"/>
      <c r="G16" s="485"/>
      <c r="H16" s="178" t="s">
        <v>148</v>
      </c>
      <c r="I16" s="113">
        <f>SUM(I13:I15)</f>
        <v>4550</v>
      </c>
      <c r="J16" s="590"/>
      <c r="K16" s="597">
        <f t="shared" si="1"/>
        <v>4550</v>
      </c>
      <c r="L16" s="588"/>
      <c r="M16" s="576"/>
      <c r="N16" s="578"/>
      <c r="O16" s="593"/>
      <c r="P16" s="638">
        <f t="shared" si="0"/>
        <v>0</v>
      </c>
      <c r="Q16" s="580"/>
      <c r="R16" s="589"/>
      <c r="S16" s="580"/>
      <c r="T16" s="580"/>
      <c r="U16" s="580"/>
      <c r="V16" s="595"/>
      <c r="W16" s="527"/>
    </row>
    <row r="17" spans="1:23" s="110" customFormat="1" ht="15.75" customHeight="1">
      <c r="A17" s="504"/>
      <c r="B17" s="615"/>
      <c r="C17" s="618"/>
      <c r="D17" s="583"/>
      <c r="E17" s="483"/>
      <c r="F17" s="483"/>
      <c r="G17" s="485"/>
      <c r="H17" s="87"/>
      <c r="I17" s="111"/>
      <c r="J17" s="591"/>
      <c r="K17" s="598">
        <f t="shared" si="1"/>
        <v>0</v>
      </c>
      <c r="L17" s="588"/>
      <c r="M17" s="576"/>
      <c r="N17" s="578"/>
      <c r="O17" s="577"/>
      <c r="P17" s="639">
        <f t="shared" si="0"/>
        <v>0</v>
      </c>
      <c r="Q17" s="580"/>
      <c r="R17" s="579"/>
      <c r="S17" s="580"/>
      <c r="T17" s="580"/>
      <c r="U17" s="580"/>
      <c r="V17" s="595"/>
      <c r="W17" s="527"/>
    </row>
    <row r="18" spans="1:23">
      <c r="A18" s="502">
        <v>5</v>
      </c>
      <c r="B18" s="613" t="s">
        <v>11</v>
      </c>
      <c r="C18" s="574" t="s">
        <v>9</v>
      </c>
      <c r="D18" s="634" t="s">
        <v>379</v>
      </c>
      <c r="E18" s="448">
        <v>5925</v>
      </c>
      <c r="F18" s="481">
        <v>5332.5</v>
      </c>
      <c r="G18" s="635" t="s">
        <v>384</v>
      </c>
      <c r="H18" s="485" t="s">
        <v>188</v>
      </c>
      <c r="I18" s="519">
        <v>1200</v>
      </c>
      <c r="J18" s="516">
        <v>5214.5600000000004</v>
      </c>
      <c r="K18" s="431">
        <f>SUM(I23,-J18)</f>
        <v>85.4399999999996</v>
      </c>
      <c r="L18" s="485" t="s">
        <v>129</v>
      </c>
      <c r="M18" s="519">
        <v>5205.2299999999996</v>
      </c>
      <c r="N18" s="520">
        <v>5104.8999999999996</v>
      </c>
      <c r="O18" s="431">
        <f>SUM(I23,-N18)</f>
        <v>195.10000000000036</v>
      </c>
      <c r="P18" s="431">
        <f t="shared" si="0"/>
        <v>100.32999999999993</v>
      </c>
      <c r="Q18" s="519">
        <v>592.5</v>
      </c>
      <c r="R18" s="516"/>
      <c r="S18" s="519">
        <v>592.5</v>
      </c>
      <c r="T18" s="519">
        <v>592.5</v>
      </c>
      <c r="U18" s="519">
        <v>592.5</v>
      </c>
      <c r="V18" s="484">
        <v>1</v>
      </c>
      <c r="W18" s="489" t="s">
        <v>479</v>
      </c>
    </row>
    <row r="19" spans="1:23">
      <c r="A19" s="503"/>
      <c r="B19" s="614"/>
      <c r="C19" s="574"/>
      <c r="D19" s="634"/>
      <c r="E19" s="448"/>
      <c r="F19" s="482"/>
      <c r="G19" s="636"/>
      <c r="H19" s="485"/>
      <c r="I19" s="519"/>
      <c r="J19" s="517"/>
      <c r="K19" s="432">
        <f t="shared" si="1"/>
        <v>0</v>
      </c>
      <c r="L19" s="485"/>
      <c r="M19" s="519"/>
      <c r="N19" s="520"/>
      <c r="O19" s="432"/>
      <c r="P19" s="432">
        <f t="shared" si="0"/>
        <v>0</v>
      </c>
      <c r="Q19" s="519"/>
      <c r="R19" s="517"/>
      <c r="S19" s="519"/>
      <c r="T19" s="519"/>
      <c r="U19" s="519"/>
      <c r="V19" s="484"/>
      <c r="W19" s="489"/>
    </row>
    <row r="20" spans="1:23">
      <c r="A20" s="503"/>
      <c r="B20" s="614"/>
      <c r="C20" s="574"/>
      <c r="D20" s="634"/>
      <c r="E20" s="448"/>
      <c r="F20" s="482"/>
      <c r="G20" s="636"/>
      <c r="H20" s="156" t="s">
        <v>189</v>
      </c>
      <c r="I20" s="3">
        <v>2000</v>
      </c>
      <c r="J20" s="517"/>
      <c r="K20" s="432">
        <f t="shared" si="1"/>
        <v>2000</v>
      </c>
      <c r="L20" s="485"/>
      <c r="M20" s="519"/>
      <c r="N20" s="520"/>
      <c r="O20" s="432"/>
      <c r="P20" s="432">
        <f t="shared" si="0"/>
        <v>0</v>
      </c>
      <c r="Q20" s="519"/>
      <c r="R20" s="517"/>
      <c r="S20" s="519"/>
      <c r="T20" s="519"/>
      <c r="U20" s="519"/>
      <c r="V20" s="484"/>
      <c r="W20" s="489"/>
    </row>
    <row r="21" spans="1:23">
      <c r="A21" s="503"/>
      <c r="B21" s="614"/>
      <c r="C21" s="574"/>
      <c r="D21" s="634"/>
      <c r="E21" s="448"/>
      <c r="F21" s="482"/>
      <c r="G21" s="636"/>
      <c r="H21" s="156" t="s">
        <v>190</v>
      </c>
      <c r="I21" s="3">
        <v>1000</v>
      </c>
      <c r="J21" s="517"/>
      <c r="K21" s="432">
        <f t="shared" si="1"/>
        <v>1000</v>
      </c>
      <c r="L21" s="485"/>
      <c r="M21" s="519"/>
      <c r="N21" s="520"/>
      <c r="O21" s="432"/>
      <c r="P21" s="432">
        <f t="shared" si="0"/>
        <v>0</v>
      </c>
      <c r="Q21" s="519"/>
      <c r="R21" s="517"/>
      <c r="S21" s="519"/>
      <c r="T21" s="519"/>
      <c r="U21" s="519"/>
      <c r="V21" s="484"/>
      <c r="W21" s="489"/>
    </row>
    <row r="22" spans="1:23">
      <c r="A22" s="503"/>
      <c r="B22" s="614"/>
      <c r="C22" s="574"/>
      <c r="D22" s="634"/>
      <c r="E22" s="448"/>
      <c r="F22" s="482"/>
      <c r="G22" s="636"/>
      <c r="H22" s="156" t="s">
        <v>191</v>
      </c>
      <c r="I22" s="3">
        <v>1100</v>
      </c>
      <c r="J22" s="517"/>
      <c r="K22" s="432">
        <f t="shared" si="1"/>
        <v>1100</v>
      </c>
      <c r="L22" s="485"/>
      <c r="M22" s="519"/>
      <c r="N22" s="520"/>
      <c r="O22" s="432"/>
      <c r="P22" s="432">
        <f t="shared" si="0"/>
        <v>0</v>
      </c>
      <c r="Q22" s="519"/>
      <c r="R22" s="517"/>
      <c r="S22" s="519"/>
      <c r="T22" s="519"/>
      <c r="U22" s="519"/>
      <c r="V22" s="484"/>
      <c r="W22" s="489"/>
    </row>
    <row r="23" spans="1:23">
      <c r="A23" s="504"/>
      <c r="B23" s="615"/>
      <c r="C23" s="574"/>
      <c r="D23" s="634"/>
      <c r="E23" s="448"/>
      <c r="F23" s="483"/>
      <c r="G23" s="637"/>
      <c r="H23" s="172" t="s">
        <v>148</v>
      </c>
      <c r="I23" s="92">
        <f>SUM(I18:I22)</f>
        <v>5300</v>
      </c>
      <c r="J23" s="518"/>
      <c r="K23" s="433">
        <f t="shared" si="1"/>
        <v>5300</v>
      </c>
      <c r="L23" s="485"/>
      <c r="M23" s="519"/>
      <c r="N23" s="520"/>
      <c r="O23" s="433"/>
      <c r="P23" s="433">
        <f t="shared" si="0"/>
        <v>0</v>
      </c>
      <c r="Q23" s="519"/>
      <c r="R23" s="518"/>
      <c r="S23" s="519"/>
      <c r="T23" s="519"/>
      <c r="U23" s="519"/>
      <c r="V23" s="484"/>
      <c r="W23" s="489"/>
    </row>
    <row r="24" spans="1:23">
      <c r="A24" s="502">
        <v>6</v>
      </c>
      <c r="B24" s="573" t="s">
        <v>363</v>
      </c>
      <c r="C24" s="574" t="s">
        <v>9</v>
      </c>
      <c r="D24" s="583" t="s">
        <v>478</v>
      </c>
      <c r="E24" s="448">
        <v>5777</v>
      </c>
      <c r="F24" s="481">
        <v>5199.3</v>
      </c>
      <c r="G24" s="584">
        <v>42563</v>
      </c>
      <c r="H24" s="485" t="s">
        <v>132</v>
      </c>
      <c r="I24" s="450">
        <v>1000</v>
      </c>
      <c r="J24" s="516">
        <v>4800</v>
      </c>
      <c r="K24" s="431">
        <f>SUM(I29,-J24)</f>
        <v>0</v>
      </c>
      <c r="L24" s="485" t="s">
        <v>130</v>
      </c>
      <c r="M24" s="519">
        <v>4799.99827</v>
      </c>
      <c r="N24" s="520">
        <v>4799</v>
      </c>
      <c r="O24" s="431">
        <f>SUM(I29,-N24)</f>
        <v>1</v>
      </c>
      <c r="P24" s="431">
        <f t="shared" si="0"/>
        <v>0.99827000000004773</v>
      </c>
      <c r="Q24" s="519">
        <v>577.70000000000005</v>
      </c>
      <c r="R24" s="516"/>
      <c r="S24" s="519">
        <v>380</v>
      </c>
      <c r="T24" s="519">
        <v>380</v>
      </c>
      <c r="U24" s="493">
        <v>379.62382000000002</v>
      </c>
      <c r="V24" s="484">
        <v>0.92</v>
      </c>
      <c r="W24" s="581"/>
    </row>
    <row r="25" spans="1:23">
      <c r="A25" s="503"/>
      <c r="B25" s="573"/>
      <c r="C25" s="574"/>
      <c r="D25" s="583"/>
      <c r="E25" s="448"/>
      <c r="F25" s="482"/>
      <c r="G25" s="584"/>
      <c r="H25" s="485"/>
      <c r="I25" s="450"/>
      <c r="J25" s="517"/>
      <c r="K25" s="432">
        <f t="shared" si="1"/>
        <v>0</v>
      </c>
      <c r="L25" s="485"/>
      <c r="M25" s="519"/>
      <c r="N25" s="520"/>
      <c r="O25" s="525"/>
      <c r="P25" s="432">
        <f t="shared" si="0"/>
        <v>0</v>
      </c>
      <c r="Q25" s="519"/>
      <c r="R25" s="517"/>
      <c r="S25" s="519"/>
      <c r="T25" s="519"/>
      <c r="U25" s="493"/>
      <c r="V25" s="484"/>
      <c r="W25" s="581"/>
    </row>
    <row r="26" spans="1:23">
      <c r="A26" s="503"/>
      <c r="B26" s="573"/>
      <c r="C26" s="574"/>
      <c r="D26" s="583"/>
      <c r="E26" s="448"/>
      <c r="F26" s="482"/>
      <c r="G26" s="584"/>
      <c r="H26" s="156" t="s">
        <v>131</v>
      </c>
      <c r="I26" s="93">
        <v>2000</v>
      </c>
      <c r="J26" s="517"/>
      <c r="K26" s="432">
        <f t="shared" si="1"/>
        <v>2000</v>
      </c>
      <c r="L26" s="485"/>
      <c r="M26" s="519"/>
      <c r="N26" s="520"/>
      <c r="O26" s="525"/>
      <c r="P26" s="432">
        <f t="shared" si="0"/>
        <v>0</v>
      </c>
      <c r="Q26" s="519"/>
      <c r="R26" s="517"/>
      <c r="S26" s="519"/>
      <c r="T26" s="519"/>
      <c r="U26" s="493"/>
      <c r="V26" s="484"/>
      <c r="W26" s="581"/>
    </row>
    <row r="27" spans="1:23">
      <c r="A27" s="503"/>
      <c r="B27" s="573"/>
      <c r="C27" s="574"/>
      <c r="D27" s="583"/>
      <c r="E27" s="448"/>
      <c r="F27" s="482"/>
      <c r="G27" s="584"/>
      <c r="H27" s="156" t="s">
        <v>165</v>
      </c>
      <c r="I27" s="93">
        <v>800</v>
      </c>
      <c r="J27" s="517"/>
      <c r="K27" s="432">
        <f t="shared" si="1"/>
        <v>800</v>
      </c>
      <c r="L27" s="485"/>
      <c r="M27" s="519"/>
      <c r="N27" s="520"/>
      <c r="O27" s="525"/>
      <c r="P27" s="432">
        <f t="shared" si="0"/>
        <v>0</v>
      </c>
      <c r="Q27" s="519"/>
      <c r="R27" s="517"/>
      <c r="S27" s="519"/>
      <c r="T27" s="519"/>
      <c r="U27" s="493"/>
      <c r="V27" s="484"/>
      <c r="W27" s="581"/>
    </row>
    <row r="28" spans="1:23">
      <c r="A28" s="503"/>
      <c r="B28" s="573"/>
      <c r="C28" s="574"/>
      <c r="D28" s="583"/>
      <c r="E28" s="448"/>
      <c r="F28" s="482"/>
      <c r="G28" s="584"/>
      <c r="H28" s="161" t="s">
        <v>362</v>
      </c>
      <c r="I28" s="93">
        <v>1000</v>
      </c>
      <c r="J28" s="517"/>
      <c r="K28" s="432">
        <f t="shared" si="1"/>
        <v>1000</v>
      </c>
      <c r="L28" s="485"/>
      <c r="M28" s="519"/>
      <c r="N28" s="520"/>
      <c r="O28" s="525"/>
      <c r="P28" s="432">
        <f t="shared" si="0"/>
        <v>0</v>
      </c>
      <c r="Q28" s="519"/>
      <c r="R28" s="517"/>
      <c r="S28" s="519"/>
      <c r="T28" s="519"/>
      <c r="U28" s="493"/>
      <c r="V28" s="484"/>
      <c r="W28" s="581"/>
    </row>
    <row r="29" spans="1:23" ht="42.75" customHeight="1">
      <c r="A29" s="504"/>
      <c r="B29" s="573"/>
      <c r="C29" s="574"/>
      <c r="D29" s="583"/>
      <c r="E29" s="448"/>
      <c r="F29" s="483"/>
      <c r="G29" s="584"/>
      <c r="H29" s="172" t="s">
        <v>148</v>
      </c>
      <c r="I29" s="115">
        <f>SUM(I24:I28)</f>
        <v>4800</v>
      </c>
      <c r="J29" s="518"/>
      <c r="K29" s="433">
        <f t="shared" si="1"/>
        <v>4800</v>
      </c>
      <c r="L29" s="485"/>
      <c r="M29" s="519"/>
      <c r="N29" s="520"/>
      <c r="O29" s="526"/>
      <c r="P29" s="433">
        <f t="shared" si="0"/>
        <v>0</v>
      </c>
      <c r="Q29" s="519"/>
      <c r="R29" s="518"/>
      <c r="S29" s="519"/>
      <c r="T29" s="519"/>
      <c r="U29" s="493"/>
      <c r="V29" s="484"/>
      <c r="W29" s="581"/>
    </row>
    <row r="30" spans="1:23">
      <c r="A30" s="95"/>
      <c r="B30" s="100" t="s">
        <v>156</v>
      </c>
      <c r="C30" s="97"/>
      <c r="D30" s="163"/>
      <c r="E30" s="150"/>
      <c r="F30" s="150"/>
      <c r="G30" s="171"/>
      <c r="H30" s="156"/>
      <c r="I30" s="85"/>
      <c r="J30" s="85"/>
      <c r="K30" s="83"/>
      <c r="L30" s="156"/>
      <c r="M30" s="85"/>
      <c r="N30" s="83"/>
      <c r="O30" s="83"/>
      <c r="P30" s="83"/>
      <c r="Q30" s="85"/>
      <c r="R30" s="85"/>
      <c r="S30" s="85"/>
      <c r="T30" s="85"/>
      <c r="U30" s="85"/>
      <c r="V30" s="4"/>
      <c r="W30" s="116"/>
    </row>
    <row r="31" spans="1:23" ht="137.25" customHeight="1">
      <c r="A31" s="95">
        <v>7</v>
      </c>
      <c r="B31" s="96" t="s">
        <v>125</v>
      </c>
      <c r="C31" s="97" t="s">
        <v>126</v>
      </c>
      <c r="D31" s="163" t="s">
        <v>378</v>
      </c>
      <c r="E31" s="150">
        <v>1376</v>
      </c>
      <c r="F31" s="150">
        <v>1238</v>
      </c>
      <c r="G31" s="171"/>
      <c r="H31" s="215" t="s">
        <v>437</v>
      </c>
      <c r="I31" s="92">
        <v>1179.3900000000001</v>
      </c>
      <c r="J31" s="188">
        <v>500</v>
      </c>
      <c r="K31" s="92">
        <f>SUM(I31,-J31)</f>
        <v>679.3900000000001</v>
      </c>
      <c r="L31" s="156" t="s">
        <v>165</v>
      </c>
      <c r="M31" s="117">
        <v>497.2</v>
      </c>
      <c r="N31" s="92">
        <v>497.15498000000002</v>
      </c>
      <c r="O31" s="92">
        <f>SUM(I31,-N31)</f>
        <v>682.23502000000008</v>
      </c>
      <c r="P31" s="92">
        <f t="shared" si="0"/>
        <v>4.5019999999965421E-2</v>
      </c>
      <c r="Q31" s="3">
        <v>137.6</v>
      </c>
      <c r="R31" s="3"/>
      <c r="S31" s="3">
        <v>51.18</v>
      </c>
      <c r="T31" s="85"/>
      <c r="U31" s="3">
        <v>0</v>
      </c>
      <c r="V31" s="189">
        <v>0.36</v>
      </c>
      <c r="W31" s="376" t="s">
        <v>486</v>
      </c>
    </row>
    <row r="32" spans="1:23" s="125" customFormat="1">
      <c r="A32" s="118"/>
      <c r="B32" s="119" t="s">
        <v>164</v>
      </c>
      <c r="C32" s="120"/>
      <c r="D32" s="164"/>
      <c r="E32" s="121">
        <f>SUM(E7:E31)</f>
        <v>33248.879999999997</v>
      </c>
      <c r="F32" s="121">
        <f>SUM(F7:F31)</f>
        <v>29953.59</v>
      </c>
      <c r="G32" s="179"/>
      <c r="H32" s="179"/>
      <c r="I32" s="122">
        <f>SUM(I7,I8,I12,I16,I23,I29,I31)</f>
        <v>27507.59</v>
      </c>
      <c r="J32" s="122">
        <f>SUM(J7:J31)</f>
        <v>26122.243700000003</v>
      </c>
      <c r="K32" s="122">
        <f>SUM(I32,-J32)</f>
        <v>1385.3462999999974</v>
      </c>
      <c r="L32" s="180"/>
      <c r="M32" s="121">
        <f>SUM(M7:M31)</f>
        <v>26027.008270000002</v>
      </c>
      <c r="N32" s="121">
        <f>SUM(N7:N31)</f>
        <v>25113.422979999999</v>
      </c>
      <c r="O32" s="121">
        <f>SUM(O7,O8,O10,O13,O18,O24,O31)</f>
        <v>2394.1670199999999</v>
      </c>
      <c r="P32" s="121">
        <f t="shared" si="0"/>
        <v>913.58529000000271</v>
      </c>
      <c r="Q32" s="121">
        <f>SUM(Q7:Q31)</f>
        <v>3294.89</v>
      </c>
      <c r="R32" s="121"/>
      <c r="S32" s="121">
        <f>SUM(S7:S31)</f>
        <v>2405.77</v>
      </c>
      <c r="T32" s="121">
        <f>SUM(T7:T31)</f>
        <v>2354.4899999999998</v>
      </c>
      <c r="U32" s="121">
        <f>SUM(U7:U31)</f>
        <v>2351.0838199999998</v>
      </c>
      <c r="V32" s="123"/>
      <c r="W32" s="124"/>
    </row>
    <row r="33" spans="1:25">
      <c r="A33" s="95"/>
      <c r="B33" s="100" t="s">
        <v>154</v>
      </c>
      <c r="C33" s="97"/>
      <c r="D33" s="163"/>
      <c r="E33" s="150"/>
      <c r="F33" s="150"/>
      <c r="G33" s="171"/>
      <c r="H33" s="171"/>
      <c r="I33" s="3"/>
      <c r="J33" s="3"/>
      <c r="K33" s="92"/>
      <c r="L33" s="156"/>
      <c r="M33" s="85"/>
      <c r="N33" s="357"/>
      <c r="O33" s="357"/>
      <c r="P33" s="357"/>
      <c r="Q33" s="3"/>
      <c r="R33" s="3"/>
      <c r="S33" s="3"/>
      <c r="T33" s="85"/>
      <c r="U33" s="4"/>
      <c r="V33" s="4"/>
      <c r="W33" s="116"/>
    </row>
    <row r="34" spans="1:25" ht="87" customHeight="1">
      <c r="A34" s="95">
        <v>8</v>
      </c>
      <c r="B34" s="99" t="s">
        <v>14</v>
      </c>
      <c r="C34" s="126" t="s">
        <v>13</v>
      </c>
      <c r="D34" s="163" t="s">
        <v>377</v>
      </c>
      <c r="E34" s="150">
        <v>200</v>
      </c>
      <c r="F34" s="150">
        <v>180</v>
      </c>
      <c r="G34" s="156" t="s">
        <v>109</v>
      </c>
      <c r="H34" s="157" t="s">
        <v>15</v>
      </c>
      <c r="I34" s="98">
        <v>180</v>
      </c>
      <c r="J34" s="98">
        <v>90</v>
      </c>
      <c r="K34" s="92">
        <f>SUM(I34,-J34)</f>
        <v>90</v>
      </c>
      <c r="L34" s="181"/>
      <c r="M34" s="98">
        <v>90</v>
      </c>
      <c r="N34" s="408">
        <v>90</v>
      </c>
      <c r="O34" s="92">
        <f>SUM(I34,-N34)</f>
        <v>90</v>
      </c>
      <c r="P34" s="92">
        <f t="shared" si="0"/>
        <v>0</v>
      </c>
      <c r="Q34" s="98">
        <v>20</v>
      </c>
      <c r="R34" s="98"/>
      <c r="S34" s="98"/>
      <c r="T34" s="98">
        <v>0</v>
      </c>
      <c r="U34" s="98">
        <v>0</v>
      </c>
      <c r="V34" s="4">
        <v>0.5</v>
      </c>
      <c r="W34" s="375" t="s">
        <v>487</v>
      </c>
    </row>
    <row r="35" spans="1:25">
      <c r="A35" s="95"/>
      <c r="B35" s="128" t="s">
        <v>156</v>
      </c>
      <c r="C35" s="126"/>
      <c r="D35" s="163"/>
      <c r="E35" s="155"/>
      <c r="F35" s="155"/>
      <c r="G35" s="156"/>
      <c r="H35" s="158"/>
      <c r="I35" s="129"/>
      <c r="J35" s="129"/>
      <c r="K35" s="234"/>
      <c r="L35" s="158"/>
      <c r="M35" s="98"/>
      <c r="N35" s="408"/>
      <c r="O35" s="355"/>
      <c r="P35" s="395"/>
      <c r="Q35" s="98"/>
      <c r="R35" s="98"/>
      <c r="S35" s="98"/>
      <c r="T35" s="129"/>
      <c r="U35" s="129"/>
      <c r="V35" s="4"/>
      <c r="W35" s="2"/>
    </row>
    <row r="36" spans="1:25" ht="92.25" customHeight="1">
      <c r="A36" s="95">
        <v>9</v>
      </c>
      <c r="B36" s="99" t="s">
        <v>16</v>
      </c>
      <c r="C36" s="126" t="s">
        <v>13</v>
      </c>
      <c r="D36" s="165">
        <v>40980</v>
      </c>
      <c r="E36" s="150">
        <v>210.37</v>
      </c>
      <c r="F36" s="150">
        <v>189.33</v>
      </c>
      <c r="G36" s="156" t="s">
        <v>109</v>
      </c>
      <c r="H36" s="158">
        <v>40980</v>
      </c>
      <c r="I36" s="98">
        <v>70</v>
      </c>
      <c r="J36" s="98">
        <v>70</v>
      </c>
      <c r="K36" s="92">
        <f t="shared" ref="K36:K43" si="2">SUM(I36,-J36)</f>
        <v>0</v>
      </c>
      <c r="L36" s="181" t="s">
        <v>131</v>
      </c>
      <c r="M36" s="130">
        <v>43.1</v>
      </c>
      <c r="N36" s="1"/>
      <c r="O36" s="92">
        <f t="shared" ref="O36:O40" si="3">SUM(I36,-N36)</f>
        <v>70</v>
      </c>
      <c r="P36" s="92">
        <f t="shared" si="0"/>
        <v>43.1</v>
      </c>
      <c r="Q36" s="98">
        <v>21.04</v>
      </c>
      <c r="R36" s="98"/>
      <c r="S36" s="98"/>
      <c r="T36" s="98">
        <v>0</v>
      </c>
      <c r="U36" s="98">
        <v>0</v>
      </c>
      <c r="V36" s="366">
        <v>0.443</v>
      </c>
      <c r="W36" s="365" t="s">
        <v>367</v>
      </c>
    </row>
    <row r="37" spans="1:25" ht="91.5" customHeight="1">
      <c r="A37" s="95">
        <v>10</v>
      </c>
      <c r="B37" s="99" t="s">
        <v>17</v>
      </c>
      <c r="C37" s="126" t="s">
        <v>13</v>
      </c>
      <c r="D37" s="163" t="s">
        <v>376</v>
      </c>
      <c r="E37" s="150">
        <v>362.87</v>
      </c>
      <c r="F37" s="150">
        <v>326.58</v>
      </c>
      <c r="G37" s="156" t="s">
        <v>109</v>
      </c>
      <c r="H37" s="158">
        <v>40980</v>
      </c>
      <c r="I37" s="98">
        <v>120</v>
      </c>
      <c r="J37" s="98">
        <v>120</v>
      </c>
      <c r="K37" s="92">
        <f t="shared" si="2"/>
        <v>0</v>
      </c>
      <c r="L37" s="181" t="s">
        <v>132</v>
      </c>
      <c r="M37" s="98">
        <v>120</v>
      </c>
      <c r="N37" s="408">
        <v>120</v>
      </c>
      <c r="O37" s="92">
        <f t="shared" si="3"/>
        <v>0</v>
      </c>
      <c r="P37" s="92">
        <f t="shared" si="0"/>
        <v>0</v>
      </c>
      <c r="Q37" s="98">
        <v>36.29</v>
      </c>
      <c r="R37" s="98"/>
      <c r="S37" s="98"/>
      <c r="T37" s="98">
        <v>0</v>
      </c>
      <c r="U37" s="98">
        <v>0</v>
      </c>
      <c r="V37" s="131">
        <v>0.78</v>
      </c>
      <c r="W37" s="415" t="s">
        <v>498</v>
      </c>
    </row>
    <row r="38" spans="1:25" ht="127.5" customHeight="1">
      <c r="A38" s="95">
        <v>11</v>
      </c>
      <c r="B38" s="99" t="s">
        <v>18</v>
      </c>
      <c r="C38" s="126" t="s">
        <v>13</v>
      </c>
      <c r="D38" s="166" t="s">
        <v>375</v>
      </c>
      <c r="E38" s="155">
        <v>466.76</v>
      </c>
      <c r="F38" s="155">
        <v>420.08</v>
      </c>
      <c r="G38" s="156" t="s">
        <v>109</v>
      </c>
      <c r="H38" s="348" t="s">
        <v>460</v>
      </c>
      <c r="I38" s="98">
        <v>268</v>
      </c>
      <c r="J38" s="98">
        <v>100</v>
      </c>
      <c r="K38" s="92">
        <f t="shared" si="2"/>
        <v>168</v>
      </c>
      <c r="L38" s="185"/>
      <c r="M38" s="130">
        <v>100</v>
      </c>
      <c r="N38" s="1">
        <v>100</v>
      </c>
      <c r="O38" s="92">
        <f t="shared" si="3"/>
        <v>168</v>
      </c>
      <c r="P38" s="92">
        <f t="shared" si="0"/>
        <v>0</v>
      </c>
      <c r="Q38" s="98">
        <v>46.68</v>
      </c>
      <c r="R38" s="98"/>
      <c r="S38" s="98">
        <v>10</v>
      </c>
      <c r="T38" s="3">
        <v>0</v>
      </c>
      <c r="U38" s="3">
        <v>0</v>
      </c>
      <c r="V38" s="131">
        <v>0.55000000000000004</v>
      </c>
      <c r="W38" s="415" t="s">
        <v>499</v>
      </c>
    </row>
    <row r="39" spans="1:25" ht="88.5" customHeight="1">
      <c r="A39" s="95">
        <v>12</v>
      </c>
      <c r="B39" s="99" t="s">
        <v>19</v>
      </c>
      <c r="C39" s="126" t="s">
        <v>13</v>
      </c>
      <c r="D39" s="166" t="s">
        <v>374</v>
      </c>
      <c r="E39" s="150">
        <v>187.55</v>
      </c>
      <c r="F39" s="150">
        <v>168.8</v>
      </c>
      <c r="G39" s="156" t="s">
        <v>109</v>
      </c>
      <c r="H39" s="371" t="s">
        <v>477</v>
      </c>
      <c r="I39" s="127">
        <v>118.16</v>
      </c>
      <c r="J39" s="127">
        <v>50.64</v>
      </c>
      <c r="K39" s="92">
        <f t="shared" si="2"/>
        <v>67.52</v>
      </c>
      <c r="L39" s="185"/>
      <c r="M39" s="3">
        <v>50.64</v>
      </c>
      <c r="N39" s="92">
        <v>50.64</v>
      </c>
      <c r="O39" s="92">
        <f t="shared" si="3"/>
        <v>67.52</v>
      </c>
      <c r="P39" s="92">
        <f t="shared" si="0"/>
        <v>0</v>
      </c>
      <c r="Q39" s="127">
        <v>18.75</v>
      </c>
      <c r="R39" s="127"/>
      <c r="S39" s="117">
        <v>5.0640000000000001</v>
      </c>
      <c r="T39" s="3"/>
      <c r="U39" s="3">
        <f t="shared" ref="U39" si="4">SUM(U33:U38)</f>
        <v>0</v>
      </c>
      <c r="V39" s="131">
        <v>0.43</v>
      </c>
      <c r="W39" s="415" t="s">
        <v>488</v>
      </c>
    </row>
    <row r="40" spans="1:25" ht="101.25" customHeight="1">
      <c r="A40" s="132">
        <v>13</v>
      </c>
      <c r="B40" s="99" t="s">
        <v>20</v>
      </c>
      <c r="C40" s="126" t="s">
        <v>13</v>
      </c>
      <c r="D40" s="167" t="s">
        <v>373</v>
      </c>
      <c r="E40" s="152">
        <v>449.85</v>
      </c>
      <c r="F40" s="152">
        <v>404.86</v>
      </c>
      <c r="G40" s="156" t="s">
        <v>109</v>
      </c>
      <c r="H40" s="156" t="s">
        <v>94</v>
      </c>
      <c r="I40" s="3">
        <v>130</v>
      </c>
      <c r="J40" s="3">
        <v>130</v>
      </c>
      <c r="K40" s="92">
        <f t="shared" si="2"/>
        <v>0</v>
      </c>
      <c r="L40" s="185" t="s">
        <v>131</v>
      </c>
      <c r="M40" s="3">
        <v>65</v>
      </c>
      <c r="N40" s="92">
        <v>65</v>
      </c>
      <c r="O40" s="92">
        <f t="shared" si="3"/>
        <v>65</v>
      </c>
      <c r="P40" s="92">
        <f t="shared" si="0"/>
        <v>0</v>
      </c>
      <c r="Q40" s="3">
        <v>44.99</v>
      </c>
      <c r="R40" s="3"/>
      <c r="S40" s="3"/>
      <c r="T40" s="3">
        <v>0</v>
      </c>
      <c r="U40" s="3">
        <v>0</v>
      </c>
      <c r="V40" s="131">
        <v>0.32</v>
      </c>
      <c r="W40" s="415" t="s">
        <v>497</v>
      </c>
      <c r="Y40" s="133"/>
    </row>
    <row r="41" spans="1:25" ht="111.75" customHeight="1">
      <c r="A41" s="134">
        <v>14</v>
      </c>
      <c r="B41" s="99" t="s">
        <v>87</v>
      </c>
      <c r="C41" s="126" t="s">
        <v>13</v>
      </c>
      <c r="D41" s="168" t="s">
        <v>372</v>
      </c>
      <c r="E41" s="130">
        <v>294.33</v>
      </c>
      <c r="F41" s="130">
        <v>264.89999999999998</v>
      </c>
      <c r="G41" s="156"/>
      <c r="H41" s="416" t="s">
        <v>503</v>
      </c>
      <c r="I41" s="130">
        <v>141</v>
      </c>
      <c r="J41" s="130">
        <v>106</v>
      </c>
      <c r="K41" s="92">
        <f t="shared" si="2"/>
        <v>35</v>
      </c>
      <c r="L41" s="186"/>
      <c r="M41" s="402">
        <v>106</v>
      </c>
      <c r="N41" s="1">
        <v>0</v>
      </c>
      <c r="O41" s="92">
        <f>SUM(I41,-N41)</f>
        <v>141</v>
      </c>
      <c r="P41" s="92">
        <f t="shared" si="0"/>
        <v>106</v>
      </c>
      <c r="Q41" s="130">
        <v>29.43</v>
      </c>
      <c r="R41" s="130"/>
      <c r="S41" s="130"/>
      <c r="T41" s="130"/>
      <c r="U41" s="130"/>
      <c r="V41" s="105">
        <v>0.67</v>
      </c>
      <c r="W41" s="136" t="s">
        <v>492</v>
      </c>
      <c r="Y41" s="137"/>
    </row>
    <row r="42" spans="1:25" ht="188.25" customHeight="1">
      <c r="A42" s="324">
        <v>15</v>
      </c>
      <c r="B42" s="324" t="s">
        <v>445</v>
      </c>
      <c r="C42" s="320" t="s">
        <v>13</v>
      </c>
      <c r="D42" s="324" t="s">
        <v>446</v>
      </c>
      <c r="E42" s="318">
        <v>96.8</v>
      </c>
      <c r="F42" s="318">
        <v>87.12</v>
      </c>
      <c r="G42" s="324"/>
      <c r="H42" s="324"/>
      <c r="I42" s="318">
        <v>34.840000000000003</v>
      </c>
      <c r="J42" s="324"/>
      <c r="K42" s="92">
        <f t="shared" si="2"/>
        <v>34.840000000000003</v>
      </c>
      <c r="L42" s="324"/>
      <c r="M42" s="324"/>
      <c r="N42" s="275"/>
      <c r="O42" s="92">
        <f>SUM(I42,-N42)</f>
        <v>34.840000000000003</v>
      </c>
      <c r="P42" s="92">
        <f t="shared" si="0"/>
        <v>0</v>
      </c>
      <c r="Q42" s="328">
        <v>9.68</v>
      </c>
      <c r="R42" s="324"/>
      <c r="S42" s="324"/>
      <c r="T42" s="324"/>
      <c r="U42" s="324"/>
      <c r="V42" s="324"/>
      <c r="W42" s="329" t="s">
        <v>336</v>
      </c>
      <c r="Y42" s="137"/>
    </row>
    <row r="43" spans="1:25" s="125" customFormat="1">
      <c r="A43" s="138"/>
      <c r="B43" s="139" t="s">
        <v>166</v>
      </c>
      <c r="C43" s="140"/>
      <c r="D43" s="169"/>
      <c r="E43" s="122">
        <f>SUM(E34:E42)</f>
        <v>2268.5300000000002</v>
      </c>
      <c r="F43" s="122">
        <f>SUM(F34:F42)</f>
        <v>2041.67</v>
      </c>
      <c r="G43" s="180"/>
      <c r="H43" s="180"/>
      <c r="I43" s="122">
        <f>SUM(I34:I42)</f>
        <v>1061.9999999999998</v>
      </c>
      <c r="J43" s="122">
        <f t="shared" ref="J43" si="5">SUM(J34:J42)</f>
        <v>666.64</v>
      </c>
      <c r="K43" s="122">
        <f t="shared" si="2"/>
        <v>395.35999999999979</v>
      </c>
      <c r="L43" s="187"/>
      <c r="M43" s="122">
        <f>SUM(M34:M42)</f>
        <v>574.74</v>
      </c>
      <c r="N43" s="122">
        <f t="shared" ref="N43:U43" si="6">SUM(N34:N42)</f>
        <v>425.64</v>
      </c>
      <c r="O43" s="122">
        <f>SUM(O34:O42)</f>
        <v>636.36</v>
      </c>
      <c r="P43" s="122">
        <f t="shared" si="0"/>
        <v>149.10000000000002</v>
      </c>
      <c r="Q43" s="122">
        <f>SUM(Q34:Q42)</f>
        <v>226.86</v>
      </c>
      <c r="R43" s="122">
        <f t="shared" si="6"/>
        <v>0</v>
      </c>
      <c r="S43" s="122">
        <f t="shared" si="6"/>
        <v>15.064</v>
      </c>
      <c r="T43" s="122">
        <f t="shared" si="6"/>
        <v>0</v>
      </c>
      <c r="U43" s="122">
        <f t="shared" si="6"/>
        <v>0</v>
      </c>
      <c r="V43" s="140"/>
      <c r="W43" s="141"/>
    </row>
    <row r="44" spans="1:25">
      <c r="A44" s="132"/>
      <c r="B44" s="128" t="s">
        <v>156</v>
      </c>
      <c r="C44" s="126"/>
      <c r="D44" s="167"/>
      <c r="E44" s="153"/>
      <c r="F44" s="153"/>
      <c r="G44" s="156"/>
      <c r="H44" s="156"/>
      <c r="I44" s="3"/>
      <c r="J44" s="3"/>
      <c r="K44" s="92"/>
      <c r="L44" s="185"/>
      <c r="M44" s="3"/>
      <c r="N44" s="92"/>
      <c r="O44" s="92"/>
      <c r="P44" s="92"/>
      <c r="Q44" s="3"/>
      <c r="R44" s="3"/>
      <c r="S44" s="3"/>
      <c r="T44" s="3"/>
      <c r="U44" s="3"/>
      <c r="V44" s="127"/>
      <c r="W44" s="2"/>
    </row>
    <row r="45" spans="1:25" ht="69.75" customHeight="1">
      <c r="A45" s="95">
        <v>16</v>
      </c>
      <c r="B45" s="99" t="s">
        <v>22</v>
      </c>
      <c r="C45" s="126" t="s">
        <v>21</v>
      </c>
      <c r="D45" s="165" t="s">
        <v>371</v>
      </c>
      <c r="E45" s="150">
        <v>497</v>
      </c>
      <c r="F45" s="150">
        <v>447.3</v>
      </c>
      <c r="G45" s="156" t="s">
        <v>279</v>
      </c>
      <c r="H45" s="158">
        <v>40943</v>
      </c>
      <c r="I45" s="3">
        <v>120</v>
      </c>
      <c r="J45" s="3">
        <v>120</v>
      </c>
      <c r="K45" s="92">
        <f>SUM(I45,-J45)</f>
        <v>0</v>
      </c>
      <c r="L45" s="185" t="s">
        <v>131</v>
      </c>
      <c r="M45" s="3">
        <v>120</v>
      </c>
      <c r="N45" s="115">
        <v>85.03</v>
      </c>
      <c r="O45" s="92">
        <f>SUM(I45,-N45)</f>
        <v>34.97</v>
      </c>
      <c r="P45" s="92">
        <f t="shared" si="0"/>
        <v>34.97</v>
      </c>
      <c r="Q45" s="3">
        <v>49.7</v>
      </c>
      <c r="R45" s="3"/>
      <c r="S45" s="3">
        <v>12</v>
      </c>
      <c r="T45" s="3">
        <v>12</v>
      </c>
      <c r="U45" s="3">
        <v>0</v>
      </c>
      <c r="V45" s="131">
        <v>0.5</v>
      </c>
      <c r="W45" s="372" t="s">
        <v>489</v>
      </c>
    </row>
    <row r="46" spans="1:25" ht="89.25" customHeight="1">
      <c r="A46" s="95">
        <v>17</v>
      </c>
      <c r="B46" s="99" t="s">
        <v>23</v>
      </c>
      <c r="C46" s="126" t="s">
        <v>21</v>
      </c>
      <c r="D46" s="166" t="s">
        <v>24</v>
      </c>
      <c r="E46" s="150">
        <v>333.49</v>
      </c>
      <c r="F46" s="150">
        <v>300.14</v>
      </c>
      <c r="G46" s="156" t="s">
        <v>109</v>
      </c>
      <c r="H46" s="181" t="s">
        <v>24</v>
      </c>
      <c r="I46" s="3">
        <v>120</v>
      </c>
      <c r="J46" s="93">
        <v>76.854600000000005</v>
      </c>
      <c r="K46" s="92">
        <f>SUM(I46,-J46)</f>
        <v>43.145399999999995</v>
      </c>
      <c r="L46" s="185"/>
      <c r="M46" s="3">
        <v>76.805999999999997</v>
      </c>
      <c r="N46" s="92">
        <v>76.806100000000001</v>
      </c>
      <c r="O46" s="92">
        <f>SUM(I46,-N46)</f>
        <v>43.193899999999999</v>
      </c>
      <c r="P46" s="92">
        <f t="shared" si="0"/>
        <v>-1.0000000000331966E-4</v>
      </c>
      <c r="Q46" s="3">
        <v>33.35</v>
      </c>
      <c r="R46" s="3"/>
      <c r="S46" s="3"/>
      <c r="T46" s="3">
        <v>0</v>
      </c>
      <c r="U46" s="3">
        <v>0</v>
      </c>
      <c r="V46" s="142">
        <v>0.47</v>
      </c>
      <c r="W46" s="372" t="s">
        <v>490</v>
      </c>
    </row>
    <row r="47" spans="1:25" s="125" customFormat="1">
      <c r="A47" s="118"/>
      <c r="B47" s="139" t="s">
        <v>308</v>
      </c>
      <c r="C47" s="140"/>
      <c r="D47" s="170"/>
      <c r="E47" s="121">
        <f>SUM(E45:E46)</f>
        <v>830.49</v>
      </c>
      <c r="F47" s="121">
        <f>SUM(F45:F46)</f>
        <v>747.44</v>
      </c>
      <c r="G47" s="180"/>
      <c r="H47" s="182"/>
      <c r="I47" s="121">
        <f>SUM(I45:I46)</f>
        <v>240</v>
      </c>
      <c r="J47" s="121">
        <f>SUM(J45:J46)</f>
        <v>196.8546</v>
      </c>
      <c r="K47" s="122">
        <f>SUM(I47,-J47)</f>
        <v>43.145399999999995</v>
      </c>
      <c r="L47" s="187"/>
      <c r="M47" s="121">
        <f>SUM(M45:M46)</f>
        <v>196.80599999999998</v>
      </c>
      <c r="N47" s="121">
        <f>SUM(N45:N46)</f>
        <v>161.83609999999999</v>
      </c>
      <c r="O47" s="121">
        <f>SUM(O45:O46)</f>
        <v>78.163899999999998</v>
      </c>
      <c r="P47" s="121">
        <f t="shared" si="0"/>
        <v>34.969899999999996</v>
      </c>
      <c r="Q47" s="121">
        <f>SUM(Q45:Q46)</f>
        <v>83.050000000000011</v>
      </c>
      <c r="R47" s="121"/>
      <c r="S47" s="121">
        <f>SUM(S45:S46)</f>
        <v>12</v>
      </c>
      <c r="T47" s="121">
        <f t="shared" ref="T47:U47" si="7">SUM(T45:T46)</f>
        <v>12</v>
      </c>
      <c r="U47" s="121">
        <f t="shared" si="7"/>
        <v>0</v>
      </c>
      <c r="V47" s="143"/>
      <c r="W47" s="139"/>
    </row>
    <row r="48" spans="1:25" ht="47.25" customHeight="1">
      <c r="A48" s="502">
        <v>18</v>
      </c>
      <c r="B48" s="489" t="s">
        <v>40</v>
      </c>
      <c r="C48" s="451" t="s">
        <v>39</v>
      </c>
      <c r="D48" s="582" t="s">
        <v>370</v>
      </c>
      <c r="E48" s="533">
        <v>1124.47</v>
      </c>
      <c r="F48" s="442">
        <v>1012.02</v>
      </c>
      <c r="G48" s="510" t="s">
        <v>282</v>
      </c>
      <c r="H48" s="556" t="s">
        <v>199</v>
      </c>
      <c r="I48" s="448">
        <v>90</v>
      </c>
      <c r="J48" s="481">
        <v>990</v>
      </c>
      <c r="K48" s="425"/>
      <c r="L48" s="556" t="s">
        <v>135</v>
      </c>
      <c r="M48" s="448">
        <v>990</v>
      </c>
      <c r="N48" s="449">
        <v>990</v>
      </c>
      <c r="O48" s="425">
        <f>SUM(I53,-N48)</f>
        <v>0</v>
      </c>
      <c r="P48" s="392">
        <f t="shared" si="0"/>
        <v>0</v>
      </c>
      <c r="Q48" s="448">
        <v>112.45</v>
      </c>
      <c r="R48" s="481">
        <v>94.21</v>
      </c>
      <c r="S48" s="448">
        <v>94.21</v>
      </c>
      <c r="T48" s="448">
        <v>94.21</v>
      </c>
      <c r="U48" s="448">
        <v>94.21</v>
      </c>
      <c r="V48" s="509">
        <v>1</v>
      </c>
      <c r="W48" s="541" t="s">
        <v>491</v>
      </c>
    </row>
    <row r="49" spans="1:23" ht="47.25" customHeight="1">
      <c r="A49" s="503"/>
      <c r="B49" s="489"/>
      <c r="C49" s="451"/>
      <c r="D49" s="582"/>
      <c r="E49" s="533"/>
      <c r="F49" s="443"/>
      <c r="G49" s="510"/>
      <c r="H49" s="556"/>
      <c r="I49" s="448"/>
      <c r="J49" s="482"/>
      <c r="K49" s="426"/>
      <c r="L49" s="556"/>
      <c r="M49" s="448"/>
      <c r="N49" s="449"/>
      <c r="O49" s="426"/>
      <c r="P49" s="393">
        <f t="shared" si="0"/>
        <v>0</v>
      </c>
      <c r="Q49" s="448"/>
      <c r="R49" s="482"/>
      <c r="S49" s="448"/>
      <c r="T49" s="448"/>
      <c r="U49" s="448"/>
      <c r="V49" s="509"/>
      <c r="W49" s="542"/>
    </row>
    <row r="50" spans="1:23" ht="47.25" customHeight="1">
      <c r="A50" s="503"/>
      <c r="B50" s="489"/>
      <c r="C50" s="451"/>
      <c r="D50" s="582"/>
      <c r="E50" s="533"/>
      <c r="F50" s="443"/>
      <c r="G50" s="510"/>
      <c r="H50" s="181" t="s">
        <v>200</v>
      </c>
      <c r="I50" s="98">
        <v>300</v>
      </c>
      <c r="J50" s="482"/>
      <c r="K50" s="426"/>
      <c r="L50" s="556"/>
      <c r="M50" s="448"/>
      <c r="N50" s="449"/>
      <c r="O50" s="426"/>
      <c r="P50" s="393">
        <f t="shared" si="0"/>
        <v>0</v>
      </c>
      <c r="Q50" s="448"/>
      <c r="R50" s="482"/>
      <c r="S50" s="448"/>
      <c r="T50" s="448"/>
      <c r="U50" s="448"/>
      <c r="V50" s="509"/>
      <c r="W50" s="542"/>
    </row>
    <row r="51" spans="1:23" ht="47.25" customHeight="1">
      <c r="A51" s="503"/>
      <c r="B51" s="489"/>
      <c r="C51" s="451"/>
      <c r="D51" s="582"/>
      <c r="E51" s="533"/>
      <c r="F51" s="443"/>
      <c r="G51" s="510"/>
      <c r="H51" s="181" t="s">
        <v>201</v>
      </c>
      <c r="I51" s="98">
        <v>500</v>
      </c>
      <c r="J51" s="482"/>
      <c r="K51" s="426"/>
      <c r="L51" s="556"/>
      <c r="M51" s="448"/>
      <c r="N51" s="449"/>
      <c r="O51" s="426"/>
      <c r="P51" s="393">
        <f t="shared" si="0"/>
        <v>0</v>
      </c>
      <c r="Q51" s="448"/>
      <c r="R51" s="482"/>
      <c r="S51" s="448"/>
      <c r="T51" s="448"/>
      <c r="U51" s="448"/>
      <c r="V51" s="509"/>
      <c r="W51" s="542"/>
    </row>
    <row r="52" spans="1:23" ht="21" customHeight="1">
      <c r="A52" s="503"/>
      <c r="B52" s="489"/>
      <c r="C52" s="451"/>
      <c r="D52" s="582"/>
      <c r="E52" s="533"/>
      <c r="F52" s="443"/>
      <c r="G52" s="510"/>
      <c r="H52" s="181" t="s">
        <v>193</v>
      </c>
      <c r="I52" s="98">
        <v>100</v>
      </c>
      <c r="J52" s="482"/>
      <c r="K52" s="426"/>
      <c r="L52" s="556"/>
      <c r="M52" s="448"/>
      <c r="N52" s="449"/>
      <c r="O52" s="426"/>
      <c r="P52" s="393">
        <f t="shared" si="0"/>
        <v>0</v>
      </c>
      <c r="Q52" s="448"/>
      <c r="R52" s="482"/>
      <c r="S52" s="448"/>
      <c r="T52" s="448"/>
      <c r="U52" s="448"/>
      <c r="V52" s="509"/>
      <c r="W52" s="542"/>
    </row>
    <row r="53" spans="1:23" ht="0.75" customHeight="1">
      <c r="A53" s="504"/>
      <c r="B53" s="489"/>
      <c r="C53" s="451"/>
      <c r="D53" s="582"/>
      <c r="E53" s="533"/>
      <c r="F53" s="444"/>
      <c r="G53" s="510"/>
      <c r="H53" s="183" t="s">
        <v>148</v>
      </c>
      <c r="I53" s="144">
        <f>SUM(I48:I52)</f>
        <v>990</v>
      </c>
      <c r="J53" s="483"/>
      <c r="K53" s="399"/>
      <c r="L53" s="556"/>
      <c r="M53" s="448"/>
      <c r="N53" s="449"/>
      <c r="O53" s="427"/>
      <c r="P53" s="394">
        <f t="shared" si="0"/>
        <v>0</v>
      </c>
      <c r="Q53" s="448"/>
      <c r="R53" s="483"/>
      <c r="S53" s="448"/>
      <c r="T53" s="448"/>
      <c r="U53" s="448"/>
      <c r="V53" s="509"/>
      <c r="W53" s="543"/>
    </row>
    <row r="54" spans="1:23" s="125" customFormat="1">
      <c r="A54" s="118"/>
      <c r="B54" s="139" t="s">
        <v>170</v>
      </c>
      <c r="C54" s="140"/>
      <c r="D54" s="145"/>
      <c r="E54" s="140">
        <f>SUM(E48)</f>
        <v>1124.47</v>
      </c>
      <c r="F54" s="140">
        <f>SUM(F48)</f>
        <v>1012.02</v>
      </c>
      <c r="G54" s="141"/>
      <c r="H54" s="121"/>
      <c r="I54" s="121">
        <f>SUM(I53)</f>
        <v>990</v>
      </c>
      <c r="J54" s="121">
        <f>SUM(J48)</f>
        <v>990</v>
      </c>
      <c r="K54" s="122">
        <f>SUM(I54,-J54)</f>
        <v>0</v>
      </c>
      <c r="L54" s="121"/>
      <c r="M54" s="121">
        <f t="shared" ref="M54:U54" si="8">SUM(M48)</f>
        <v>990</v>
      </c>
      <c r="N54" s="121">
        <f t="shared" si="8"/>
        <v>990</v>
      </c>
      <c r="O54" s="121">
        <f>SUM(O48)</f>
        <v>0</v>
      </c>
      <c r="P54" s="121">
        <f t="shared" si="0"/>
        <v>0</v>
      </c>
      <c r="Q54" s="140">
        <f t="shared" si="8"/>
        <v>112.45</v>
      </c>
      <c r="R54" s="140"/>
      <c r="S54" s="121">
        <f>SUM(S48)</f>
        <v>94.21</v>
      </c>
      <c r="T54" s="140">
        <f t="shared" si="8"/>
        <v>94.21</v>
      </c>
      <c r="U54" s="140">
        <f t="shared" si="8"/>
        <v>94.21</v>
      </c>
      <c r="V54" s="147"/>
      <c r="W54" s="139"/>
    </row>
    <row r="55" spans="1:23" s="146" customFormat="1" ht="90" customHeight="1">
      <c r="A55" s="216">
        <v>19</v>
      </c>
      <c r="B55" s="200" t="s">
        <v>83</v>
      </c>
      <c r="C55" s="202" t="s">
        <v>84</v>
      </c>
      <c r="D55" s="194" t="s">
        <v>387</v>
      </c>
      <c r="E55" s="194">
        <v>798</v>
      </c>
      <c r="F55" s="194">
        <v>718.2</v>
      </c>
      <c r="G55" s="217" t="s">
        <v>296</v>
      </c>
      <c r="H55" s="194" t="s">
        <v>85</v>
      </c>
      <c r="I55" s="194">
        <v>287.27999999999997</v>
      </c>
      <c r="J55" s="218">
        <v>286.18</v>
      </c>
      <c r="K55" s="92">
        <f>SUM(I55,-J55)</f>
        <v>1.0999999999999659</v>
      </c>
      <c r="L55" s="194"/>
      <c r="M55" s="218">
        <v>286.18</v>
      </c>
      <c r="N55" s="408">
        <v>286.18</v>
      </c>
      <c r="O55" s="355">
        <f>SUM(I55,-N55)</f>
        <v>1.0999999999999659</v>
      </c>
      <c r="P55" s="395">
        <f t="shared" si="0"/>
        <v>0</v>
      </c>
      <c r="Q55" s="194">
        <v>79.8</v>
      </c>
      <c r="R55" s="194"/>
      <c r="S55" s="194"/>
      <c r="T55" s="369" t="s">
        <v>475</v>
      </c>
      <c r="U55" s="194"/>
      <c r="V55" s="105" t="s">
        <v>388</v>
      </c>
      <c r="W55" s="374" t="s">
        <v>480</v>
      </c>
    </row>
    <row r="56" spans="1:23" s="5" customFormat="1" ht="40.5">
      <c r="A56" s="118"/>
      <c r="B56" s="139" t="s">
        <v>182</v>
      </c>
      <c r="C56" s="140"/>
      <c r="D56" s="220"/>
      <c r="E56" s="121">
        <f>SUM(E55)</f>
        <v>798</v>
      </c>
      <c r="F56" s="121">
        <f>SUM(F55)</f>
        <v>718.2</v>
      </c>
      <c r="G56" s="141"/>
      <c r="H56" s="121"/>
      <c r="I56" s="121">
        <f>SUM(I55)</f>
        <v>287.27999999999997</v>
      </c>
      <c r="J56" s="122">
        <f>SUM(J55)</f>
        <v>286.18</v>
      </c>
      <c r="K56" s="122">
        <f>SUM(I56,-J56)</f>
        <v>1.0999999999999659</v>
      </c>
      <c r="L56" s="122"/>
      <c r="M56" s="121">
        <f t="shared" ref="M56:Q56" si="9">SUM(M55)</f>
        <v>286.18</v>
      </c>
      <c r="N56" s="121">
        <f>SUM(N55)</f>
        <v>286.18</v>
      </c>
      <c r="O56" s="121">
        <f>SUM(O55)</f>
        <v>1.0999999999999659</v>
      </c>
      <c r="P56" s="121">
        <f t="shared" si="0"/>
        <v>0</v>
      </c>
      <c r="Q56" s="121">
        <f t="shared" si="9"/>
        <v>79.8</v>
      </c>
      <c r="R56" s="121"/>
      <c r="S56" s="121">
        <f>SUM(S55)</f>
        <v>0</v>
      </c>
      <c r="T56" s="121">
        <f t="shared" ref="T56" si="10">SUM(T55)</f>
        <v>0</v>
      </c>
      <c r="U56" s="121">
        <f>SUM(U55)</f>
        <v>0</v>
      </c>
      <c r="V56" s="221"/>
      <c r="W56" s="139"/>
    </row>
    <row r="57" spans="1:23" s="146" customFormat="1">
      <c r="A57" s="216"/>
      <c r="B57" s="128" t="s">
        <v>156</v>
      </c>
      <c r="C57" s="213"/>
      <c r="D57" s="222"/>
      <c r="E57" s="104"/>
      <c r="F57" s="104"/>
      <c r="G57" s="219"/>
      <c r="H57" s="223"/>
      <c r="I57" s="104"/>
      <c r="J57" s="104"/>
      <c r="K57" s="404"/>
      <c r="L57" s="104"/>
      <c r="M57" s="104"/>
      <c r="N57" s="410"/>
      <c r="O57" s="356"/>
      <c r="P57" s="398"/>
      <c r="Q57" s="104"/>
      <c r="R57" s="104"/>
      <c r="S57" s="104"/>
      <c r="T57" s="104"/>
      <c r="U57" s="104"/>
      <c r="V57" s="203"/>
      <c r="W57" s="219"/>
    </row>
    <row r="58" spans="1:23" s="146" customFormat="1" ht="71.25" customHeight="1">
      <c r="A58" s="216">
        <v>20</v>
      </c>
      <c r="B58" s="200" t="s">
        <v>60</v>
      </c>
      <c r="C58" s="202" t="s">
        <v>62</v>
      </c>
      <c r="D58" s="104" t="s">
        <v>102</v>
      </c>
      <c r="E58" s="205">
        <v>991.7</v>
      </c>
      <c r="F58" s="205">
        <v>892.53</v>
      </c>
      <c r="G58" s="104" t="s">
        <v>256</v>
      </c>
      <c r="H58" s="104" t="s">
        <v>102</v>
      </c>
      <c r="I58" s="104">
        <v>49.57</v>
      </c>
      <c r="J58" s="104">
        <f t="shared" ref="J58:J59" si="11">SUM(I58)</f>
        <v>49.57</v>
      </c>
      <c r="K58" s="92">
        <f>SUM(I58,-J58)</f>
        <v>0</v>
      </c>
      <c r="L58" s="104"/>
      <c r="M58" s="104">
        <v>49.57</v>
      </c>
      <c r="N58" s="410"/>
      <c r="O58" s="355">
        <f t="shared" ref="O58:O59" si="12">SUM(I58,-N58)</f>
        <v>49.57</v>
      </c>
      <c r="P58" s="395">
        <f t="shared" si="0"/>
        <v>49.57</v>
      </c>
      <c r="Q58" s="104">
        <v>99.17</v>
      </c>
      <c r="R58" s="104">
        <f t="shared" ref="R58:R60" si="13">SUM(Q58)</f>
        <v>99.17</v>
      </c>
      <c r="S58" s="104">
        <v>4.95</v>
      </c>
      <c r="T58" s="104">
        <v>4.95</v>
      </c>
      <c r="U58" s="104"/>
      <c r="V58" s="211">
        <v>0.1</v>
      </c>
      <c r="W58" s="374" t="s">
        <v>481</v>
      </c>
    </row>
    <row r="59" spans="1:23" s="146" customFormat="1" ht="129" customHeight="1">
      <c r="A59" s="95">
        <v>21</v>
      </c>
      <c r="B59" s="200" t="s">
        <v>61</v>
      </c>
      <c r="C59" s="202" t="s">
        <v>62</v>
      </c>
      <c r="D59" s="223">
        <v>41732</v>
      </c>
      <c r="E59" s="203">
        <v>415.54</v>
      </c>
      <c r="F59" s="203">
        <v>373.99</v>
      </c>
      <c r="G59" s="223">
        <v>42463</v>
      </c>
      <c r="H59" s="223">
        <v>41732</v>
      </c>
      <c r="I59" s="203">
        <v>149.59</v>
      </c>
      <c r="J59" s="203">
        <f t="shared" si="11"/>
        <v>149.59</v>
      </c>
      <c r="K59" s="92">
        <f>SUM(I59,-J59)</f>
        <v>0</v>
      </c>
      <c r="L59" s="203"/>
      <c r="M59" s="194">
        <v>90</v>
      </c>
      <c r="N59" s="407"/>
      <c r="O59" s="355">
        <f t="shared" si="12"/>
        <v>149.59</v>
      </c>
      <c r="P59" s="395">
        <f t="shared" si="0"/>
        <v>90</v>
      </c>
      <c r="Q59" s="203">
        <v>41.56</v>
      </c>
      <c r="R59" s="203">
        <f t="shared" si="13"/>
        <v>41.56</v>
      </c>
      <c r="S59" s="203"/>
      <c r="T59" s="203"/>
      <c r="U59" s="203"/>
      <c r="V59" s="211">
        <v>0.2</v>
      </c>
      <c r="W59" s="219" t="s">
        <v>304</v>
      </c>
    </row>
    <row r="60" spans="1:23" s="5" customFormat="1" ht="40.5">
      <c r="A60" s="118"/>
      <c r="B60" s="139" t="s">
        <v>179</v>
      </c>
      <c r="C60" s="140"/>
      <c r="D60" s="224"/>
      <c r="E60" s="121">
        <f>SUM(E58:E59)</f>
        <v>1407.24</v>
      </c>
      <c r="F60" s="121">
        <f>SUM(F58:F59)</f>
        <v>1266.52</v>
      </c>
      <c r="G60" s="141"/>
      <c r="H60" s="225"/>
      <c r="I60" s="121">
        <f>SUM(I58:I59)</f>
        <v>199.16</v>
      </c>
      <c r="J60" s="121">
        <f>SUM(J58:J59)</f>
        <v>199.16</v>
      </c>
      <c r="K60" s="122">
        <f>SUM(I60,-J60)</f>
        <v>0</v>
      </c>
      <c r="L60" s="140"/>
      <c r="M60" s="121">
        <f>SUM(M58:M59)</f>
        <v>139.57</v>
      </c>
      <c r="N60" s="140">
        <f>SUM(N58:N59)</f>
        <v>0</v>
      </c>
      <c r="O60" s="121">
        <f>SUM(O58:O59)</f>
        <v>199.16</v>
      </c>
      <c r="P60" s="121">
        <f t="shared" si="0"/>
        <v>139.57</v>
      </c>
      <c r="Q60" s="140">
        <f>SUM(Q58:Q59)</f>
        <v>140.73000000000002</v>
      </c>
      <c r="R60" s="140">
        <f t="shared" si="13"/>
        <v>140.73000000000002</v>
      </c>
      <c r="S60" s="140">
        <f>SUM(S58:S59)</f>
        <v>4.95</v>
      </c>
      <c r="T60" s="140">
        <f>SUM(T58:T59)</f>
        <v>4.95</v>
      </c>
      <c r="U60" s="140">
        <f>SUM(U58:U59)</f>
        <v>0</v>
      </c>
      <c r="V60" s="140"/>
      <c r="W60" s="139"/>
    </row>
    <row r="61" spans="1:23" s="146" customFormat="1">
      <c r="A61" s="95"/>
      <c r="B61" s="128" t="s">
        <v>156</v>
      </c>
      <c r="C61" s="202"/>
      <c r="D61" s="226"/>
      <c r="E61" s="203"/>
      <c r="F61" s="203"/>
      <c r="G61" s="219"/>
      <c r="H61" s="223"/>
      <c r="I61" s="203"/>
      <c r="J61" s="203"/>
      <c r="K61" s="401"/>
      <c r="L61" s="203"/>
      <c r="M61" s="194"/>
      <c r="N61" s="407"/>
      <c r="O61" s="354"/>
      <c r="P61" s="385"/>
      <c r="Q61" s="203"/>
      <c r="R61" s="203"/>
      <c r="S61" s="203"/>
      <c r="T61" s="203"/>
      <c r="U61" s="203"/>
      <c r="V61" s="203"/>
      <c r="W61" s="200"/>
    </row>
    <row r="62" spans="1:23" s="146" customFormat="1" ht="124.5" customHeight="1">
      <c r="A62" s="216">
        <v>22</v>
      </c>
      <c r="B62" s="200" t="s">
        <v>89</v>
      </c>
      <c r="C62" s="202" t="s">
        <v>91</v>
      </c>
      <c r="D62" s="194" t="s">
        <v>389</v>
      </c>
      <c r="E62" s="194">
        <v>383.53</v>
      </c>
      <c r="F62" s="194">
        <v>345.18</v>
      </c>
      <c r="G62" s="219"/>
      <c r="H62" s="349" t="s">
        <v>461</v>
      </c>
      <c r="I62" s="194">
        <v>149</v>
      </c>
      <c r="J62" s="194">
        <v>69</v>
      </c>
      <c r="K62" s="92">
        <f>SUM(I62,-J62)</f>
        <v>80</v>
      </c>
      <c r="L62" s="194"/>
      <c r="M62" s="194">
        <v>69</v>
      </c>
      <c r="N62" s="408">
        <v>69</v>
      </c>
      <c r="O62" s="355">
        <f t="shared" ref="O62:O63" si="14">SUM(I62,-N62)</f>
        <v>80</v>
      </c>
      <c r="P62" s="395">
        <f t="shared" si="0"/>
        <v>0</v>
      </c>
      <c r="Q62" s="194">
        <v>38.35</v>
      </c>
      <c r="R62" s="194"/>
      <c r="S62" s="194"/>
      <c r="T62" s="194"/>
      <c r="U62" s="194"/>
      <c r="V62" s="105">
        <v>1</v>
      </c>
      <c r="W62" s="86"/>
    </row>
    <row r="63" spans="1:23" s="146" customFormat="1" ht="126.75" customHeight="1">
      <c r="A63" s="216">
        <v>23</v>
      </c>
      <c r="B63" s="200" t="s">
        <v>90</v>
      </c>
      <c r="C63" s="202" t="s">
        <v>91</v>
      </c>
      <c r="D63" s="194" t="s">
        <v>390</v>
      </c>
      <c r="E63" s="194">
        <v>1281.81</v>
      </c>
      <c r="F63" s="194">
        <v>1153.6300000000001</v>
      </c>
      <c r="G63" s="219" t="s">
        <v>391</v>
      </c>
      <c r="H63" s="104" t="s">
        <v>108</v>
      </c>
      <c r="I63" s="194">
        <v>283.62</v>
      </c>
      <c r="J63" s="194">
        <v>283.62</v>
      </c>
      <c r="K63" s="92">
        <f>SUM(I63,-J63)</f>
        <v>0</v>
      </c>
      <c r="L63" s="194"/>
      <c r="M63" s="194">
        <v>283.62</v>
      </c>
      <c r="N63" s="408">
        <v>283.62</v>
      </c>
      <c r="O63" s="355">
        <f t="shared" si="14"/>
        <v>0</v>
      </c>
      <c r="P63" s="395">
        <f t="shared" si="0"/>
        <v>0</v>
      </c>
      <c r="Q63" s="194">
        <v>128.18</v>
      </c>
      <c r="R63" s="194"/>
      <c r="S63" s="227">
        <v>28.361999999999998</v>
      </c>
      <c r="T63" s="227">
        <v>28.361999999999998</v>
      </c>
      <c r="U63" s="227">
        <v>28.361999999999998</v>
      </c>
      <c r="V63" s="105">
        <v>0.33</v>
      </c>
      <c r="W63" s="336" t="s">
        <v>306</v>
      </c>
    </row>
    <row r="64" spans="1:23" s="5" customFormat="1">
      <c r="A64" s="138"/>
      <c r="B64" s="139" t="s">
        <v>184</v>
      </c>
      <c r="C64" s="140"/>
      <c r="D64" s="220"/>
      <c r="E64" s="121">
        <f>SUM(E62:E63)</f>
        <v>1665.34</v>
      </c>
      <c r="F64" s="121">
        <f>SUM(F62:F63)</f>
        <v>1498.8100000000002</v>
      </c>
      <c r="G64" s="141"/>
      <c r="H64" s="228"/>
      <c r="I64" s="121">
        <f>SUM(I62:I63)</f>
        <v>432.62</v>
      </c>
      <c r="J64" s="121">
        <f>SUM(J62:J63)</f>
        <v>352.62</v>
      </c>
      <c r="K64" s="122">
        <f>SUM(I64,-J64)</f>
        <v>80</v>
      </c>
      <c r="L64" s="121"/>
      <c r="M64" s="121">
        <f t="shared" ref="M64:U64" si="15">SUM(M62:M63)</f>
        <v>352.62</v>
      </c>
      <c r="N64" s="121">
        <f t="shared" si="15"/>
        <v>352.62</v>
      </c>
      <c r="O64" s="121">
        <f>SUM(O62:O63)</f>
        <v>80</v>
      </c>
      <c r="P64" s="121">
        <f t="shared" si="0"/>
        <v>0</v>
      </c>
      <c r="Q64" s="121">
        <f t="shared" si="15"/>
        <v>166.53</v>
      </c>
      <c r="R64" s="121"/>
      <c r="S64" s="313">
        <f>SUM(S62:S63)</f>
        <v>28.361999999999998</v>
      </c>
      <c r="T64" s="313">
        <f t="shared" si="15"/>
        <v>28.361999999999998</v>
      </c>
      <c r="U64" s="313">
        <f t="shared" si="15"/>
        <v>28.361999999999998</v>
      </c>
      <c r="V64" s="123"/>
      <c r="W64" s="141"/>
    </row>
    <row r="65" spans="1:23" s="146" customFormat="1" ht="136.5" customHeight="1">
      <c r="A65" s="216"/>
      <c r="B65" s="200" t="s">
        <v>242</v>
      </c>
      <c r="C65" s="202"/>
      <c r="D65" s="222"/>
      <c r="E65" s="104"/>
      <c r="F65" s="104"/>
      <c r="G65" s="219"/>
      <c r="H65" s="104"/>
      <c r="I65" s="104"/>
      <c r="J65" s="104"/>
      <c r="K65" s="404"/>
      <c r="L65" s="104"/>
      <c r="M65" s="104"/>
      <c r="N65" s="410"/>
      <c r="O65" s="356"/>
      <c r="P65" s="398"/>
      <c r="Q65" s="104"/>
      <c r="R65" s="104"/>
      <c r="S65" s="104"/>
      <c r="T65" s="104"/>
      <c r="U65" s="104"/>
      <c r="V65" s="104"/>
      <c r="W65" s="200"/>
    </row>
    <row r="66" spans="1:23" s="146" customFormat="1">
      <c r="A66" s="216"/>
      <c r="B66" s="128" t="s">
        <v>154</v>
      </c>
      <c r="C66" s="202"/>
      <c r="D66" s="222"/>
      <c r="E66" s="104"/>
      <c r="F66" s="104"/>
      <c r="G66" s="219"/>
      <c r="H66" s="104"/>
      <c r="I66" s="104"/>
      <c r="J66" s="104"/>
      <c r="K66" s="404"/>
      <c r="L66" s="104"/>
      <c r="M66" s="104"/>
      <c r="N66" s="410"/>
      <c r="O66" s="356"/>
      <c r="P66" s="398"/>
      <c r="Q66" s="104"/>
      <c r="R66" s="104"/>
      <c r="S66" s="104"/>
      <c r="T66" s="104"/>
      <c r="U66" s="104"/>
      <c r="V66" s="104"/>
      <c r="W66" s="217"/>
    </row>
    <row r="67" spans="1:23" s="146" customFormat="1" ht="40.5">
      <c r="A67" s="486">
        <v>24</v>
      </c>
      <c r="B67" s="128" t="s">
        <v>69</v>
      </c>
      <c r="C67" s="451" t="s">
        <v>72</v>
      </c>
      <c r="D67" s="506">
        <v>38604</v>
      </c>
      <c r="E67" s="533">
        <v>728.85</v>
      </c>
      <c r="F67" s="442">
        <v>1111.82</v>
      </c>
      <c r="G67" s="436" t="s">
        <v>104</v>
      </c>
      <c r="H67" s="104"/>
      <c r="I67" s="104"/>
      <c r="J67" s="490">
        <v>729.19</v>
      </c>
      <c r="K67" s="453">
        <f>SUM(I76,-J67)</f>
        <v>0</v>
      </c>
      <c r="L67" s="104"/>
      <c r="M67" s="104"/>
      <c r="N67" s="410"/>
      <c r="O67" s="356"/>
      <c r="P67" s="398"/>
      <c r="Q67" s="104"/>
      <c r="R67" s="104"/>
      <c r="S67" s="104"/>
      <c r="T67" s="104"/>
      <c r="U67" s="104"/>
      <c r="V67" s="104"/>
      <c r="W67" s="200"/>
    </row>
    <row r="68" spans="1:23" s="146" customFormat="1">
      <c r="A68" s="487"/>
      <c r="B68" s="489" t="s">
        <v>70</v>
      </c>
      <c r="C68" s="451"/>
      <c r="D68" s="507"/>
      <c r="E68" s="533"/>
      <c r="F68" s="443"/>
      <c r="G68" s="436"/>
      <c r="H68" s="377" t="s">
        <v>216</v>
      </c>
      <c r="I68" s="377">
        <v>27.71</v>
      </c>
      <c r="J68" s="568"/>
      <c r="K68" s="434">
        <f t="shared" ref="K68:K129" si="16">SUM(I68,-J68)</f>
        <v>27.71</v>
      </c>
      <c r="L68" s="436"/>
      <c r="M68" s="436">
        <v>729.19</v>
      </c>
      <c r="N68" s="438">
        <v>729.19</v>
      </c>
      <c r="O68" s="428">
        <f>SUM(I76,-N68)</f>
        <v>0</v>
      </c>
      <c r="P68" s="428">
        <f t="shared" si="0"/>
        <v>0</v>
      </c>
      <c r="Q68" s="436">
        <v>72.89</v>
      </c>
      <c r="R68" s="490"/>
      <c r="S68" s="436">
        <v>34.479999999999997</v>
      </c>
      <c r="T68" s="436">
        <v>34.479999999999997</v>
      </c>
      <c r="U68" s="436">
        <v>34.479999999999997</v>
      </c>
      <c r="V68" s="501">
        <v>0.95</v>
      </c>
      <c r="W68" s="567" t="s">
        <v>304</v>
      </c>
    </row>
    <row r="69" spans="1:23" s="146" customFormat="1">
      <c r="A69" s="487"/>
      <c r="B69" s="489"/>
      <c r="C69" s="451"/>
      <c r="D69" s="507"/>
      <c r="E69" s="533"/>
      <c r="F69" s="443"/>
      <c r="G69" s="436"/>
      <c r="H69" s="378" t="s">
        <v>217</v>
      </c>
      <c r="I69" s="378">
        <v>29.7</v>
      </c>
      <c r="J69" s="568"/>
      <c r="K69" s="434">
        <f t="shared" si="16"/>
        <v>29.7</v>
      </c>
      <c r="L69" s="436"/>
      <c r="M69" s="436"/>
      <c r="N69" s="438"/>
      <c r="O69" s="429"/>
      <c r="P69" s="429">
        <f t="shared" si="0"/>
        <v>0</v>
      </c>
      <c r="Q69" s="436"/>
      <c r="R69" s="491"/>
      <c r="S69" s="436"/>
      <c r="T69" s="436"/>
      <c r="U69" s="436"/>
      <c r="V69" s="501"/>
      <c r="W69" s="567"/>
    </row>
    <row r="70" spans="1:23" s="146" customFormat="1">
      <c r="A70" s="487"/>
      <c r="B70" s="489"/>
      <c r="C70" s="451"/>
      <c r="D70" s="507"/>
      <c r="E70" s="533"/>
      <c r="F70" s="443"/>
      <c r="G70" s="436"/>
      <c r="H70" s="378" t="s">
        <v>218</v>
      </c>
      <c r="I70" s="378">
        <v>70.53</v>
      </c>
      <c r="J70" s="568"/>
      <c r="K70" s="434">
        <f t="shared" si="16"/>
        <v>70.53</v>
      </c>
      <c r="L70" s="436"/>
      <c r="M70" s="436"/>
      <c r="N70" s="438"/>
      <c r="O70" s="429"/>
      <c r="P70" s="429">
        <f t="shared" si="0"/>
        <v>0</v>
      </c>
      <c r="Q70" s="436"/>
      <c r="R70" s="491"/>
      <c r="S70" s="436"/>
      <c r="T70" s="436"/>
      <c r="U70" s="436"/>
      <c r="V70" s="501"/>
      <c r="W70" s="567"/>
    </row>
    <row r="71" spans="1:23" s="146" customFormat="1">
      <c r="A71" s="487"/>
      <c r="B71" s="489"/>
      <c r="C71" s="451"/>
      <c r="D71" s="507"/>
      <c r="E71" s="533"/>
      <c r="F71" s="443"/>
      <c r="G71" s="436"/>
      <c r="H71" s="378" t="s">
        <v>219</v>
      </c>
      <c r="I71" s="378">
        <v>10.79</v>
      </c>
      <c r="J71" s="568"/>
      <c r="K71" s="434">
        <f t="shared" si="16"/>
        <v>10.79</v>
      </c>
      <c r="L71" s="436"/>
      <c r="M71" s="436"/>
      <c r="N71" s="438"/>
      <c r="O71" s="429"/>
      <c r="P71" s="429">
        <f t="shared" si="0"/>
        <v>0</v>
      </c>
      <c r="Q71" s="436"/>
      <c r="R71" s="491"/>
      <c r="S71" s="436"/>
      <c r="T71" s="436"/>
      <c r="U71" s="436"/>
      <c r="V71" s="501"/>
      <c r="W71" s="567"/>
    </row>
    <row r="72" spans="1:23" s="146" customFormat="1">
      <c r="A72" s="487"/>
      <c r="B72" s="489"/>
      <c r="C72" s="451"/>
      <c r="D72" s="507"/>
      <c r="E72" s="533"/>
      <c r="F72" s="443"/>
      <c r="G72" s="436"/>
      <c r="H72" s="379" t="s">
        <v>220</v>
      </c>
      <c r="I72" s="378">
        <v>1.2</v>
      </c>
      <c r="J72" s="568"/>
      <c r="K72" s="434">
        <f t="shared" si="16"/>
        <v>1.2</v>
      </c>
      <c r="L72" s="436"/>
      <c r="M72" s="436"/>
      <c r="N72" s="438"/>
      <c r="O72" s="429"/>
      <c r="P72" s="429">
        <f t="shared" ref="P72:P135" si="17">SUM(M72,-N72)</f>
        <v>0</v>
      </c>
      <c r="Q72" s="436"/>
      <c r="R72" s="491"/>
      <c r="S72" s="436"/>
      <c r="T72" s="436"/>
      <c r="U72" s="436"/>
      <c r="V72" s="501"/>
      <c r="W72" s="567"/>
    </row>
    <row r="73" spans="1:23" s="146" customFormat="1">
      <c r="A73" s="487"/>
      <c r="B73" s="489"/>
      <c r="C73" s="451"/>
      <c r="D73" s="507"/>
      <c r="E73" s="533"/>
      <c r="F73" s="443"/>
      <c r="G73" s="436"/>
      <c r="H73" s="378" t="s">
        <v>220</v>
      </c>
      <c r="I73" s="378">
        <v>14.78</v>
      </c>
      <c r="J73" s="568"/>
      <c r="K73" s="434">
        <f t="shared" si="16"/>
        <v>14.78</v>
      </c>
      <c r="L73" s="436"/>
      <c r="M73" s="436"/>
      <c r="N73" s="438"/>
      <c r="O73" s="429"/>
      <c r="P73" s="429">
        <f t="shared" si="17"/>
        <v>0</v>
      </c>
      <c r="Q73" s="436"/>
      <c r="R73" s="491"/>
      <c r="S73" s="436"/>
      <c r="T73" s="436"/>
      <c r="U73" s="436"/>
      <c r="V73" s="501"/>
      <c r="W73" s="567"/>
    </row>
    <row r="74" spans="1:23" s="146" customFormat="1">
      <c r="A74" s="487"/>
      <c r="B74" s="489"/>
      <c r="C74" s="451"/>
      <c r="D74" s="507"/>
      <c r="E74" s="533"/>
      <c r="F74" s="443"/>
      <c r="G74" s="436"/>
      <c r="H74" s="380">
        <v>38604</v>
      </c>
      <c r="I74" s="378">
        <v>315</v>
      </c>
      <c r="J74" s="568"/>
      <c r="K74" s="434">
        <f t="shared" si="16"/>
        <v>315</v>
      </c>
      <c r="L74" s="436"/>
      <c r="M74" s="436"/>
      <c r="N74" s="438"/>
      <c r="O74" s="429"/>
      <c r="P74" s="429">
        <f t="shared" si="17"/>
        <v>0</v>
      </c>
      <c r="Q74" s="436"/>
      <c r="R74" s="491"/>
      <c r="S74" s="436"/>
      <c r="T74" s="436"/>
      <c r="U74" s="436"/>
      <c r="V74" s="501"/>
      <c r="W74" s="567"/>
    </row>
    <row r="75" spans="1:23" s="146" customFormat="1">
      <c r="A75" s="487"/>
      <c r="B75" s="489"/>
      <c r="C75" s="451"/>
      <c r="D75" s="507"/>
      <c r="E75" s="533"/>
      <c r="F75" s="443"/>
      <c r="G75" s="436"/>
      <c r="H75" s="378" t="s">
        <v>221</v>
      </c>
      <c r="I75" s="378">
        <v>225</v>
      </c>
      <c r="J75" s="568"/>
      <c r="K75" s="434">
        <f t="shared" si="16"/>
        <v>225</v>
      </c>
      <c r="L75" s="436"/>
      <c r="M75" s="436"/>
      <c r="N75" s="438"/>
      <c r="O75" s="429"/>
      <c r="P75" s="429">
        <f t="shared" si="17"/>
        <v>0</v>
      </c>
      <c r="Q75" s="436"/>
      <c r="R75" s="491"/>
      <c r="S75" s="436"/>
      <c r="T75" s="436"/>
      <c r="U75" s="436"/>
      <c r="V75" s="501"/>
      <c r="W75" s="567"/>
    </row>
    <row r="76" spans="1:23" s="146" customFormat="1">
      <c r="A76" s="487"/>
      <c r="B76" s="489"/>
      <c r="C76" s="451"/>
      <c r="D76" s="507"/>
      <c r="E76" s="533"/>
      <c r="F76" s="443"/>
      <c r="G76" s="436"/>
      <c r="H76" s="213" t="s">
        <v>148</v>
      </c>
      <c r="I76" s="213">
        <v>729.19</v>
      </c>
      <c r="J76" s="569"/>
      <c r="K76" s="435">
        <f t="shared" si="16"/>
        <v>729.19</v>
      </c>
      <c r="L76" s="436"/>
      <c r="M76" s="436"/>
      <c r="N76" s="438"/>
      <c r="O76" s="430"/>
      <c r="P76" s="430">
        <f t="shared" si="17"/>
        <v>0</v>
      </c>
      <c r="Q76" s="436"/>
      <c r="R76" s="492"/>
      <c r="S76" s="436"/>
      <c r="T76" s="436"/>
      <c r="U76" s="436"/>
      <c r="V76" s="501"/>
      <c r="W76" s="567"/>
    </row>
    <row r="77" spans="1:23" s="146" customFormat="1">
      <c r="A77" s="487"/>
      <c r="B77" s="489" t="s">
        <v>71</v>
      </c>
      <c r="C77" s="451"/>
      <c r="D77" s="507"/>
      <c r="E77" s="448">
        <v>506.5</v>
      </c>
      <c r="F77" s="443"/>
      <c r="G77" s="436"/>
      <c r="H77" s="223"/>
      <c r="I77" s="104"/>
      <c r="J77" s="104">
        <v>406.64</v>
      </c>
      <c r="K77" s="453">
        <f>SUM(I81,-J81)</f>
        <v>0.81999999999999318</v>
      </c>
      <c r="L77" s="436"/>
      <c r="M77" s="436">
        <v>419.21</v>
      </c>
      <c r="N77" s="438">
        <v>353.17</v>
      </c>
      <c r="O77" s="453">
        <f>SUM(I81,-N77)</f>
        <v>66.859999999999957</v>
      </c>
      <c r="P77" s="453">
        <f t="shared" si="17"/>
        <v>66.039999999999964</v>
      </c>
      <c r="Q77" s="436">
        <v>50.65</v>
      </c>
      <c r="R77" s="490"/>
      <c r="S77" s="490">
        <v>46.66</v>
      </c>
      <c r="T77" s="436">
        <v>27.11</v>
      </c>
      <c r="U77" s="436">
        <v>27.11</v>
      </c>
      <c r="V77" s="436"/>
      <c r="W77" s="567"/>
    </row>
    <row r="78" spans="1:23" s="146" customFormat="1">
      <c r="A78" s="487"/>
      <c r="B78" s="489"/>
      <c r="C78" s="451"/>
      <c r="D78" s="507"/>
      <c r="E78" s="448"/>
      <c r="F78" s="443"/>
      <c r="G78" s="436"/>
      <c r="H78" s="223">
        <v>37714</v>
      </c>
      <c r="I78" s="104">
        <v>178.66</v>
      </c>
      <c r="J78" s="104">
        <v>12.57</v>
      </c>
      <c r="K78" s="434">
        <f t="shared" si="16"/>
        <v>166.09</v>
      </c>
      <c r="L78" s="436"/>
      <c r="M78" s="436"/>
      <c r="N78" s="438"/>
      <c r="O78" s="434"/>
      <c r="P78" s="434">
        <f t="shared" si="17"/>
        <v>0</v>
      </c>
      <c r="Q78" s="436"/>
      <c r="R78" s="491"/>
      <c r="S78" s="491"/>
      <c r="T78" s="436"/>
      <c r="U78" s="436"/>
      <c r="V78" s="436"/>
      <c r="W78" s="567"/>
    </row>
    <row r="79" spans="1:23" s="146" customFormat="1">
      <c r="A79" s="487"/>
      <c r="B79" s="489"/>
      <c r="C79" s="451"/>
      <c r="D79" s="507"/>
      <c r="E79" s="448"/>
      <c r="F79" s="443"/>
      <c r="G79" s="436"/>
      <c r="H79" s="223" t="s">
        <v>222</v>
      </c>
      <c r="I79" s="104">
        <v>57.6</v>
      </c>
      <c r="J79" s="104"/>
      <c r="K79" s="434">
        <f t="shared" si="16"/>
        <v>57.6</v>
      </c>
      <c r="L79" s="436"/>
      <c r="M79" s="436"/>
      <c r="N79" s="438"/>
      <c r="O79" s="434"/>
      <c r="P79" s="434">
        <f t="shared" si="17"/>
        <v>0</v>
      </c>
      <c r="Q79" s="436"/>
      <c r="R79" s="491"/>
      <c r="S79" s="491"/>
      <c r="T79" s="436"/>
      <c r="U79" s="436"/>
      <c r="V79" s="436"/>
      <c r="W79" s="567"/>
    </row>
    <row r="80" spans="1:23" s="146" customFormat="1">
      <c r="A80" s="487"/>
      <c r="B80" s="489"/>
      <c r="C80" s="451"/>
      <c r="D80" s="507"/>
      <c r="E80" s="448"/>
      <c r="F80" s="443"/>
      <c r="G80" s="436"/>
      <c r="H80" s="223" t="s">
        <v>223</v>
      </c>
      <c r="I80" s="104">
        <v>183.77</v>
      </c>
      <c r="J80" s="104"/>
      <c r="K80" s="434">
        <f t="shared" si="16"/>
        <v>183.77</v>
      </c>
      <c r="L80" s="436"/>
      <c r="M80" s="436"/>
      <c r="N80" s="438"/>
      <c r="O80" s="434"/>
      <c r="P80" s="434">
        <f t="shared" si="17"/>
        <v>0</v>
      </c>
      <c r="Q80" s="436"/>
      <c r="R80" s="491"/>
      <c r="S80" s="491"/>
      <c r="T80" s="436"/>
      <c r="U80" s="436"/>
      <c r="V80" s="436"/>
      <c r="W80" s="567"/>
    </row>
    <row r="81" spans="1:23" s="146" customFormat="1">
      <c r="A81" s="488"/>
      <c r="B81" s="489"/>
      <c r="C81" s="451"/>
      <c r="D81" s="508"/>
      <c r="E81" s="448"/>
      <c r="F81" s="444"/>
      <c r="G81" s="436"/>
      <c r="H81" s="230" t="s">
        <v>148</v>
      </c>
      <c r="I81" s="213">
        <f>SUM(I78:I80)</f>
        <v>420.03</v>
      </c>
      <c r="J81" s="213">
        <f>SUM(J77:J80)</f>
        <v>419.21</v>
      </c>
      <c r="K81" s="435">
        <f t="shared" si="16"/>
        <v>0.81999999999999318</v>
      </c>
      <c r="L81" s="436"/>
      <c r="M81" s="436"/>
      <c r="N81" s="438"/>
      <c r="O81" s="435"/>
      <c r="P81" s="435">
        <f t="shared" si="17"/>
        <v>0</v>
      </c>
      <c r="Q81" s="436"/>
      <c r="R81" s="492"/>
      <c r="S81" s="492"/>
      <c r="T81" s="436"/>
      <c r="U81" s="436"/>
      <c r="V81" s="436"/>
      <c r="W81" s="567"/>
    </row>
    <row r="82" spans="1:23" s="146" customFormat="1">
      <c r="A82" s="502">
        <v>25</v>
      </c>
      <c r="B82" s="128" t="s">
        <v>73</v>
      </c>
      <c r="C82" s="451" t="s">
        <v>72</v>
      </c>
      <c r="D82" s="442" t="s">
        <v>392</v>
      </c>
      <c r="E82" s="533">
        <v>300.87</v>
      </c>
      <c r="F82" s="442">
        <v>740.67</v>
      </c>
      <c r="G82" s="436" t="s">
        <v>100</v>
      </c>
      <c r="H82" s="436" t="s">
        <v>224</v>
      </c>
      <c r="I82" s="450">
        <v>90</v>
      </c>
      <c r="J82" s="494">
        <v>270.77999999999997</v>
      </c>
      <c r="K82" s="428">
        <f>SUM(I87,-J82)</f>
        <v>0</v>
      </c>
      <c r="L82" s="436"/>
      <c r="M82" s="436">
        <v>270.77999999999997</v>
      </c>
      <c r="N82" s="438">
        <v>270.77999999999997</v>
      </c>
      <c r="O82" s="428">
        <f>SUM(I87,-N82)</f>
        <v>0</v>
      </c>
      <c r="P82" s="428">
        <f t="shared" si="17"/>
        <v>0</v>
      </c>
      <c r="Q82" s="436">
        <v>30.09</v>
      </c>
      <c r="R82" s="490"/>
      <c r="S82" s="436">
        <v>12.47</v>
      </c>
      <c r="T82" s="436">
        <v>12.47</v>
      </c>
      <c r="U82" s="436">
        <v>12.47</v>
      </c>
      <c r="V82" s="501">
        <v>0.95</v>
      </c>
      <c r="W82" s="510"/>
    </row>
    <row r="83" spans="1:23" s="146" customFormat="1">
      <c r="A83" s="503"/>
      <c r="B83" s="489" t="s">
        <v>70</v>
      </c>
      <c r="C83" s="451"/>
      <c r="D83" s="443"/>
      <c r="E83" s="533"/>
      <c r="F83" s="443"/>
      <c r="G83" s="436"/>
      <c r="H83" s="436"/>
      <c r="I83" s="450"/>
      <c r="J83" s="495"/>
      <c r="K83" s="429">
        <f t="shared" si="16"/>
        <v>0</v>
      </c>
      <c r="L83" s="436"/>
      <c r="M83" s="436"/>
      <c r="N83" s="438"/>
      <c r="O83" s="434"/>
      <c r="P83" s="429">
        <f t="shared" si="17"/>
        <v>0</v>
      </c>
      <c r="Q83" s="436"/>
      <c r="R83" s="491"/>
      <c r="S83" s="436"/>
      <c r="T83" s="436"/>
      <c r="U83" s="436"/>
      <c r="V83" s="501"/>
      <c r="W83" s="510"/>
    </row>
    <row r="84" spans="1:23" s="146" customFormat="1">
      <c r="A84" s="503"/>
      <c r="B84" s="489"/>
      <c r="C84" s="451"/>
      <c r="D84" s="443"/>
      <c r="E84" s="533"/>
      <c r="F84" s="443"/>
      <c r="G84" s="436"/>
      <c r="H84" s="436"/>
      <c r="I84" s="450"/>
      <c r="J84" s="495"/>
      <c r="K84" s="429">
        <f t="shared" si="16"/>
        <v>0</v>
      </c>
      <c r="L84" s="436"/>
      <c r="M84" s="436"/>
      <c r="N84" s="438"/>
      <c r="O84" s="434"/>
      <c r="P84" s="429">
        <f t="shared" si="17"/>
        <v>0</v>
      </c>
      <c r="Q84" s="436"/>
      <c r="R84" s="491"/>
      <c r="S84" s="436"/>
      <c r="T84" s="436"/>
      <c r="U84" s="436"/>
      <c r="V84" s="501"/>
      <c r="W84" s="510"/>
    </row>
    <row r="85" spans="1:23" s="146" customFormat="1">
      <c r="A85" s="503"/>
      <c r="B85" s="489"/>
      <c r="C85" s="451"/>
      <c r="D85" s="443"/>
      <c r="E85" s="533"/>
      <c r="F85" s="443"/>
      <c r="G85" s="436"/>
      <c r="H85" s="223">
        <v>39755</v>
      </c>
      <c r="I85" s="205">
        <v>100</v>
      </c>
      <c r="J85" s="495"/>
      <c r="K85" s="429">
        <f t="shared" si="16"/>
        <v>100</v>
      </c>
      <c r="L85" s="436"/>
      <c r="M85" s="436"/>
      <c r="N85" s="438"/>
      <c r="O85" s="434"/>
      <c r="P85" s="429">
        <f t="shared" si="17"/>
        <v>0</v>
      </c>
      <c r="Q85" s="436"/>
      <c r="R85" s="491"/>
      <c r="S85" s="436"/>
      <c r="T85" s="436"/>
      <c r="U85" s="436"/>
      <c r="V85" s="501"/>
      <c r="W85" s="510"/>
    </row>
    <row r="86" spans="1:23" s="146" customFormat="1">
      <c r="A86" s="503"/>
      <c r="B86" s="489"/>
      <c r="C86" s="451"/>
      <c r="D86" s="443"/>
      <c r="E86" s="533"/>
      <c r="F86" s="443"/>
      <c r="G86" s="436"/>
      <c r="H86" s="223">
        <v>40003</v>
      </c>
      <c r="I86" s="104">
        <v>80.78</v>
      </c>
      <c r="J86" s="495"/>
      <c r="K86" s="429">
        <f t="shared" si="16"/>
        <v>80.78</v>
      </c>
      <c r="L86" s="436"/>
      <c r="M86" s="436"/>
      <c r="N86" s="438"/>
      <c r="O86" s="434"/>
      <c r="P86" s="429">
        <f t="shared" si="17"/>
        <v>0</v>
      </c>
      <c r="Q86" s="436"/>
      <c r="R86" s="491"/>
      <c r="S86" s="436"/>
      <c r="T86" s="436"/>
      <c r="U86" s="436"/>
      <c r="V86" s="501"/>
      <c r="W86" s="510"/>
    </row>
    <row r="87" spans="1:23" s="146" customFormat="1">
      <c r="A87" s="503"/>
      <c r="B87" s="489"/>
      <c r="C87" s="451"/>
      <c r="D87" s="443"/>
      <c r="E87" s="533"/>
      <c r="F87" s="443"/>
      <c r="G87" s="436"/>
      <c r="H87" s="213" t="s">
        <v>148</v>
      </c>
      <c r="I87" s="115">
        <f>SUM(I82:I86)</f>
        <v>270.77999999999997</v>
      </c>
      <c r="J87" s="496"/>
      <c r="K87" s="430">
        <f t="shared" si="16"/>
        <v>270.77999999999997</v>
      </c>
      <c r="L87" s="436"/>
      <c r="M87" s="436"/>
      <c r="N87" s="438"/>
      <c r="O87" s="435"/>
      <c r="P87" s="430">
        <f t="shared" si="17"/>
        <v>0</v>
      </c>
      <c r="Q87" s="436"/>
      <c r="R87" s="492"/>
      <c r="S87" s="436"/>
      <c r="T87" s="436"/>
      <c r="U87" s="436"/>
      <c r="V87" s="501"/>
      <c r="W87" s="510"/>
    </row>
    <row r="88" spans="1:23" s="146" customFormat="1">
      <c r="A88" s="503"/>
      <c r="B88" s="489" t="s">
        <v>71</v>
      </c>
      <c r="C88" s="451"/>
      <c r="D88" s="443"/>
      <c r="E88" s="448">
        <v>522.1</v>
      </c>
      <c r="F88" s="443"/>
      <c r="G88" s="436"/>
      <c r="H88" s="104"/>
      <c r="I88" s="104"/>
      <c r="J88" s="490">
        <v>225.26</v>
      </c>
      <c r="K88" s="453">
        <f>SUM(I91,-J88)</f>
        <v>0</v>
      </c>
      <c r="L88" s="436"/>
      <c r="M88" s="436">
        <v>225.26</v>
      </c>
      <c r="N88" s="438">
        <v>221.73</v>
      </c>
      <c r="O88" s="453">
        <f>SUM(I91,-N88)</f>
        <v>3.5300000000000011</v>
      </c>
      <c r="P88" s="453">
        <f t="shared" si="17"/>
        <v>3.5300000000000011</v>
      </c>
      <c r="Q88" s="436">
        <v>52.21</v>
      </c>
      <c r="R88" s="490"/>
      <c r="S88" s="490"/>
      <c r="T88" s="450">
        <v>0</v>
      </c>
      <c r="U88" s="450">
        <v>0</v>
      </c>
      <c r="V88" s="501"/>
      <c r="W88" s="510"/>
    </row>
    <row r="89" spans="1:23" s="146" customFormat="1">
      <c r="A89" s="503"/>
      <c r="B89" s="489"/>
      <c r="C89" s="451"/>
      <c r="D89" s="443"/>
      <c r="E89" s="448"/>
      <c r="F89" s="443"/>
      <c r="G89" s="436"/>
      <c r="H89" s="104" t="s">
        <v>224</v>
      </c>
      <c r="I89" s="104">
        <v>165.15</v>
      </c>
      <c r="J89" s="491"/>
      <c r="K89" s="434">
        <f t="shared" si="16"/>
        <v>165.15</v>
      </c>
      <c r="L89" s="436"/>
      <c r="M89" s="436"/>
      <c r="N89" s="438"/>
      <c r="O89" s="434"/>
      <c r="P89" s="434">
        <f t="shared" si="17"/>
        <v>0</v>
      </c>
      <c r="Q89" s="436"/>
      <c r="R89" s="491"/>
      <c r="S89" s="491"/>
      <c r="T89" s="450"/>
      <c r="U89" s="450"/>
      <c r="V89" s="501"/>
      <c r="W89" s="510"/>
    </row>
    <row r="90" spans="1:23" s="146" customFormat="1">
      <c r="A90" s="503"/>
      <c r="B90" s="489"/>
      <c r="C90" s="451"/>
      <c r="D90" s="443"/>
      <c r="E90" s="448"/>
      <c r="F90" s="443"/>
      <c r="G90" s="436"/>
      <c r="H90" s="104" t="s">
        <v>225</v>
      </c>
      <c r="I90" s="104">
        <v>60.11</v>
      </c>
      <c r="J90" s="491"/>
      <c r="K90" s="434">
        <f t="shared" si="16"/>
        <v>60.11</v>
      </c>
      <c r="L90" s="436"/>
      <c r="M90" s="436"/>
      <c r="N90" s="438"/>
      <c r="O90" s="434"/>
      <c r="P90" s="434">
        <f t="shared" si="17"/>
        <v>0</v>
      </c>
      <c r="Q90" s="436"/>
      <c r="R90" s="491"/>
      <c r="S90" s="491"/>
      <c r="T90" s="450"/>
      <c r="U90" s="450"/>
      <c r="V90" s="501"/>
      <c r="W90" s="510"/>
    </row>
    <row r="91" spans="1:23" s="146" customFormat="1">
      <c r="A91" s="504"/>
      <c r="B91" s="489"/>
      <c r="C91" s="451"/>
      <c r="D91" s="444"/>
      <c r="E91" s="448"/>
      <c r="F91" s="444"/>
      <c r="G91" s="436"/>
      <c r="H91" s="213" t="s">
        <v>148</v>
      </c>
      <c r="I91" s="213">
        <f>SUM(I89:I90)</f>
        <v>225.26</v>
      </c>
      <c r="J91" s="492"/>
      <c r="K91" s="435">
        <f t="shared" si="16"/>
        <v>225.26</v>
      </c>
      <c r="L91" s="436"/>
      <c r="M91" s="436"/>
      <c r="N91" s="438"/>
      <c r="O91" s="435"/>
      <c r="P91" s="435">
        <f t="shared" si="17"/>
        <v>0</v>
      </c>
      <c r="Q91" s="436"/>
      <c r="R91" s="492"/>
      <c r="S91" s="492"/>
      <c r="T91" s="450"/>
      <c r="U91" s="450"/>
      <c r="V91" s="501"/>
      <c r="W91" s="510"/>
    </row>
    <row r="92" spans="1:23" s="146" customFormat="1">
      <c r="A92" s="502">
        <v>26</v>
      </c>
      <c r="B92" s="128" t="s">
        <v>74</v>
      </c>
      <c r="C92" s="451" t="s">
        <v>72</v>
      </c>
      <c r="D92" s="442" t="s">
        <v>393</v>
      </c>
      <c r="E92" s="448">
        <v>682.9</v>
      </c>
      <c r="F92" s="481">
        <v>1257.3800000000001</v>
      </c>
      <c r="G92" s="490" t="s">
        <v>100</v>
      </c>
      <c r="H92" s="104"/>
      <c r="I92" s="104"/>
      <c r="J92" s="490">
        <v>614.61</v>
      </c>
      <c r="K92" s="428">
        <f>SUM(I99,-J92)</f>
        <v>0</v>
      </c>
      <c r="L92" s="436"/>
      <c r="M92" s="450">
        <v>614.61</v>
      </c>
      <c r="N92" s="437">
        <v>614.57000000000005</v>
      </c>
      <c r="O92" s="428">
        <f>SUM(I99,-N92)</f>
        <v>3.999999999996362E-2</v>
      </c>
      <c r="P92" s="428">
        <f t="shared" si="17"/>
        <v>3.999999999996362E-2</v>
      </c>
      <c r="Q92" s="450">
        <v>68.290000000000006</v>
      </c>
      <c r="R92" s="494"/>
      <c r="S92" s="494"/>
      <c r="T92" s="436"/>
      <c r="U92" s="436"/>
      <c r="V92" s="501">
        <v>0.95</v>
      </c>
      <c r="W92" s="640"/>
    </row>
    <row r="93" spans="1:23" s="146" customFormat="1">
      <c r="A93" s="503"/>
      <c r="B93" s="489" t="s">
        <v>70</v>
      </c>
      <c r="C93" s="451"/>
      <c r="D93" s="443"/>
      <c r="E93" s="448"/>
      <c r="F93" s="482"/>
      <c r="G93" s="491"/>
      <c r="H93" s="104"/>
      <c r="I93" s="205"/>
      <c r="J93" s="491"/>
      <c r="K93" s="434">
        <f t="shared" si="16"/>
        <v>0</v>
      </c>
      <c r="L93" s="436"/>
      <c r="M93" s="450"/>
      <c r="N93" s="437"/>
      <c r="O93" s="429"/>
      <c r="P93" s="429">
        <f t="shared" si="17"/>
        <v>0</v>
      </c>
      <c r="Q93" s="450"/>
      <c r="R93" s="495"/>
      <c r="S93" s="495"/>
      <c r="T93" s="436"/>
      <c r="U93" s="436"/>
      <c r="V93" s="501"/>
      <c r="W93" s="641"/>
    </row>
    <row r="94" spans="1:23" s="146" customFormat="1">
      <c r="A94" s="503"/>
      <c r="B94" s="489"/>
      <c r="C94" s="451"/>
      <c r="D94" s="443"/>
      <c r="E94" s="448"/>
      <c r="F94" s="482"/>
      <c r="G94" s="491"/>
      <c r="H94" s="104" t="s">
        <v>226</v>
      </c>
      <c r="I94" s="205">
        <v>45</v>
      </c>
      <c r="J94" s="491"/>
      <c r="K94" s="434">
        <f t="shared" si="16"/>
        <v>45</v>
      </c>
      <c r="L94" s="436"/>
      <c r="M94" s="450"/>
      <c r="N94" s="437"/>
      <c r="O94" s="429"/>
      <c r="P94" s="429">
        <f t="shared" si="17"/>
        <v>0</v>
      </c>
      <c r="Q94" s="450"/>
      <c r="R94" s="495"/>
      <c r="S94" s="495"/>
      <c r="T94" s="436"/>
      <c r="U94" s="436"/>
      <c r="V94" s="501"/>
      <c r="W94" s="641"/>
    </row>
    <row r="95" spans="1:23" s="146" customFormat="1">
      <c r="A95" s="503"/>
      <c r="B95" s="489"/>
      <c r="C95" s="451"/>
      <c r="D95" s="443"/>
      <c r="E95" s="448"/>
      <c r="F95" s="482"/>
      <c r="G95" s="491"/>
      <c r="H95" s="223">
        <v>38208</v>
      </c>
      <c r="I95" s="205">
        <v>180</v>
      </c>
      <c r="J95" s="491"/>
      <c r="K95" s="434">
        <f t="shared" si="16"/>
        <v>180</v>
      </c>
      <c r="L95" s="436"/>
      <c r="M95" s="450"/>
      <c r="N95" s="437"/>
      <c r="O95" s="429"/>
      <c r="P95" s="429">
        <f t="shared" si="17"/>
        <v>0</v>
      </c>
      <c r="Q95" s="450"/>
      <c r="R95" s="495"/>
      <c r="S95" s="495"/>
      <c r="T95" s="436"/>
      <c r="U95" s="436"/>
      <c r="V95" s="501"/>
      <c r="W95" s="641"/>
    </row>
    <row r="96" spans="1:23" s="146" customFormat="1">
      <c r="A96" s="503"/>
      <c r="B96" s="489"/>
      <c r="C96" s="451"/>
      <c r="D96" s="443"/>
      <c r="E96" s="448"/>
      <c r="F96" s="482"/>
      <c r="G96" s="491"/>
      <c r="H96" s="223">
        <v>38604</v>
      </c>
      <c r="I96" s="205">
        <v>180</v>
      </c>
      <c r="J96" s="491"/>
      <c r="K96" s="434">
        <f t="shared" si="16"/>
        <v>180</v>
      </c>
      <c r="L96" s="436"/>
      <c r="M96" s="450"/>
      <c r="N96" s="437"/>
      <c r="O96" s="429"/>
      <c r="P96" s="429">
        <f t="shared" si="17"/>
        <v>0</v>
      </c>
      <c r="Q96" s="450"/>
      <c r="R96" s="495"/>
      <c r="S96" s="495"/>
      <c r="T96" s="436"/>
      <c r="U96" s="436"/>
      <c r="V96" s="501"/>
      <c r="W96" s="641"/>
    </row>
    <row r="97" spans="1:23" s="146" customFormat="1">
      <c r="A97" s="503"/>
      <c r="B97" s="489"/>
      <c r="C97" s="451"/>
      <c r="D97" s="443"/>
      <c r="E97" s="448"/>
      <c r="F97" s="482"/>
      <c r="G97" s="491"/>
      <c r="H97" s="104" t="s">
        <v>227</v>
      </c>
      <c r="I97" s="205">
        <v>119.22</v>
      </c>
      <c r="J97" s="491"/>
      <c r="K97" s="434">
        <f t="shared" si="16"/>
        <v>119.22</v>
      </c>
      <c r="L97" s="436"/>
      <c r="M97" s="450"/>
      <c r="N97" s="437"/>
      <c r="O97" s="429"/>
      <c r="P97" s="429">
        <f t="shared" si="17"/>
        <v>0</v>
      </c>
      <c r="Q97" s="450"/>
      <c r="R97" s="495"/>
      <c r="S97" s="495"/>
      <c r="T97" s="436"/>
      <c r="U97" s="436"/>
      <c r="V97" s="501"/>
      <c r="W97" s="641"/>
    </row>
    <row r="98" spans="1:23" s="146" customFormat="1">
      <c r="A98" s="503"/>
      <c r="B98" s="489"/>
      <c r="C98" s="451"/>
      <c r="D98" s="443"/>
      <c r="E98" s="448"/>
      <c r="F98" s="482"/>
      <c r="G98" s="491"/>
      <c r="H98" s="223">
        <v>40757</v>
      </c>
      <c r="I98" s="205">
        <v>90.39</v>
      </c>
      <c r="J98" s="491"/>
      <c r="K98" s="434">
        <f t="shared" si="16"/>
        <v>90.39</v>
      </c>
      <c r="L98" s="436"/>
      <c r="M98" s="450"/>
      <c r="N98" s="437"/>
      <c r="O98" s="429"/>
      <c r="P98" s="429">
        <f t="shared" si="17"/>
        <v>0</v>
      </c>
      <c r="Q98" s="450"/>
      <c r="R98" s="495"/>
      <c r="S98" s="495"/>
      <c r="T98" s="436"/>
      <c r="U98" s="436"/>
      <c r="V98" s="501"/>
      <c r="W98" s="641"/>
    </row>
    <row r="99" spans="1:23" s="146" customFormat="1">
      <c r="A99" s="503"/>
      <c r="B99" s="489"/>
      <c r="C99" s="451"/>
      <c r="D99" s="443"/>
      <c r="E99" s="448"/>
      <c r="F99" s="482"/>
      <c r="G99" s="491"/>
      <c r="H99" s="213" t="s">
        <v>148</v>
      </c>
      <c r="I99" s="115">
        <f>SUM(I94:I98)</f>
        <v>614.61</v>
      </c>
      <c r="J99" s="492"/>
      <c r="K99" s="435">
        <f t="shared" si="16"/>
        <v>614.61</v>
      </c>
      <c r="L99" s="436"/>
      <c r="M99" s="450"/>
      <c r="N99" s="437"/>
      <c r="O99" s="430"/>
      <c r="P99" s="430">
        <f t="shared" si="17"/>
        <v>0</v>
      </c>
      <c r="Q99" s="450"/>
      <c r="R99" s="496"/>
      <c r="S99" s="496"/>
      <c r="T99" s="436"/>
      <c r="U99" s="436"/>
      <c r="V99" s="501"/>
      <c r="W99" s="641"/>
    </row>
    <row r="100" spans="1:23" s="146" customFormat="1">
      <c r="A100" s="503"/>
      <c r="B100" s="489" t="s">
        <v>71</v>
      </c>
      <c r="C100" s="451"/>
      <c r="D100" s="443"/>
      <c r="E100" s="533">
        <v>714.19</v>
      </c>
      <c r="F100" s="482"/>
      <c r="G100" s="491"/>
      <c r="H100" s="223"/>
      <c r="I100" s="205"/>
      <c r="J100" s="494">
        <v>593.15</v>
      </c>
      <c r="K100" s="428">
        <f>SUM(I105,-J100)</f>
        <v>49.620000000000005</v>
      </c>
      <c r="L100" s="450"/>
      <c r="M100" s="450">
        <v>593.15</v>
      </c>
      <c r="N100" s="437">
        <v>593.15</v>
      </c>
      <c r="O100" s="428">
        <f>SUM(I105,-N100)</f>
        <v>49.620000000000005</v>
      </c>
      <c r="P100" s="428">
        <f t="shared" si="17"/>
        <v>0</v>
      </c>
      <c r="Q100" s="450">
        <v>71.42</v>
      </c>
      <c r="R100" s="494"/>
      <c r="S100" s="450">
        <v>25.62</v>
      </c>
      <c r="T100" s="450">
        <v>25.62</v>
      </c>
      <c r="U100" s="450">
        <v>25.62</v>
      </c>
      <c r="V100" s="436"/>
      <c r="W100" s="641"/>
    </row>
    <row r="101" spans="1:23" s="146" customFormat="1">
      <c r="A101" s="503"/>
      <c r="B101" s="489"/>
      <c r="C101" s="451"/>
      <c r="D101" s="443"/>
      <c r="E101" s="533"/>
      <c r="F101" s="482"/>
      <c r="G101" s="491"/>
      <c r="H101" s="223">
        <v>38604</v>
      </c>
      <c r="I101" s="205">
        <v>137.69999999999999</v>
      </c>
      <c r="J101" s="495"/>
      <c r="K101" s="429">
        <f t="shared" si="16"/>
        <v>137.69999999999999</v>
      </c>
      <c r="L101" s="450"/>
      <c r="M101" s="450"/>
      <c r="N101" s="437"/>
      <c r="O101" s="429"/>
      <c r="P101" s="429">
        <f t="shared" si="17"/>
        <v>0</v>
      </c>
      <c r="Q101" s="450"/>
      <c r="R101" s="495"/>
      <c r="S101" s="450"/>
      <c r="T101" s="450"/>
      <c r="U101" s="450"/>
      <c r="V101" s="436"/>
      <c r="W101" s="641"/>
    </row>
    <row r="102" spans="1:23" s="146" customFormat="1">
      <c r="A102" s="503"/>
      <c r="B102" s="489"/>
      <c r="C102" s="451"/>
      <c r="D102" s="443"/>
      <c r="E102" s="533"/>
      <c r="F102" s="482"/>
      <c r="G102" s="491"/>
      <c r="H102" s="223" t="s">
        <v>228</v>
      </c>
      <c r="I102" s="205">
        <v>225</v>
      </c>
      <c r="J102" s="495"/>
      <c r="K102" s="429">
        <f t="shared" si="16"/>
        <v>225</v>
      </c>
      <c r="L102" s="450"/>
      <c r="M102" s="450"/>
      <c r="N102" s="437"/>
      <c r="O102" s="429"/>
      <c r="P102" s="429">
        <f t="shared" si="17"/>
        <v>0</v>
      </c>
      <c r="Q102" s="450"/>
      <c r="R102" s="495"/>
      <c r="S102" s="450"/>
      <c r="T102" s="450"/>
      <c r="U102" s="450"/>
      <c r="V102" s="436"/>
      <c r="W102" s="641"/>
    </row>
    <row r="103" spans="1:23" s="146" customFormat="1">
      <c r="A103" s="503"/>
      <c r="B103" s="489"/>
      <c r="C103" s="451"/>
      <c r="D103" s="443"/>
      <c r="E103" s="533"/>
      <c r="F103" s="482"/>
      <c r="G103" s="491"/>
      <c r="H103" s="223">
        <v>40757</v>
      </c>
      <c r="I103" s="205">
        <v>49.5</v>
      </c>
      <c r="J103" s="495"/>
      <c r="K103" s="429">
        <f t="shared" si="16"/>
        <v>49.5</v>
      </c>
      <c r="L103" s="450"/>
      <c r="M103" s="450"/>
      <c r="N103" s="437"/>
      <c r="O103" s="429"/>
      <c r="P103" s="429">
        <f t="shared" si="17"/>
        <v>0</v>
      </c>
      <c r="Q103" s="450"/>
      <c r="R103" s="495"/>
      <c r="S103" s="450"/>
      <c r="T103" s="450"/>
      <c r="U103" s="450"/>
      <c r="V103" s="436"/>
      <c r="W103" s="641"/>
    </row>
    <row r="104" spans="1:23" s="146" customFormat="1">
      <c r="A104" s="503"/>
      <c r="B104" s="489"/>
      <c r="C104" s="451"/>
      <c r="D104" s="443"/>
      <c r="E104" s="533"/>
      <c r="F104" s="482"/>
      <c r="G104" s="491"/>
      <c r="H104" s="223" t="s">
        <v>227</v>
      </c>
      <c r="I104" s="205">
        <v>230.57</v>
      </c>
      <c r="J104" s="495"/>
      <c r="K104" s="429">
        <f t="shared" si="16"/>
        <v>230.57</v>
      </c>
      <c r="L104" s="450"/>
      <c r="M104" s="450"/>
      <c r="N104" s="437"/>
      <c r="O104" s="429"/>
      <c r="P104" s="429">
        <f t="shared" si="17"/>
        <v>0</v>
      </c>
      <c r="Q104" s="450"/>
      <c r="R104" s="495"/>
      <c r="S104" s="450"/>
      <c r="T104" s="450"/>
      <c r="U104" s="450"/>
      <c r="V104" s="436"/>
      <c r="W104" s="641"/>
    </row>
    <row r="105" spans="1:23" s="146" customFormat="1">
      <c r="A105" s="504"/>
      <c r="B105" s="489"/>
      <c r="C105" s="451"/>
      <c r="D105" s="444"/>
      <c r="E105" s="533"/>
      <c r="F105" s="483"/>
      <c r="G105" s="492"/>
      <c r="H105" s="230" t="s">
        <v>148</v>
      </c>
      <c r="I105" s="115">
        <f>SUM(I101:I104)</f>
        <v>642.77</v>
      </c>
      <c r="J105" s="496"/>
      <c r="K105" s="430">
        <f t="shared" si="16"/>
        <v>642.77</v>
      </c>
      <c r="L105" s="450"/>
      <c r="M105" s="450"/>
      <c r="N105" s="437"/>
      <c r="O105" s="430"/>
      <c r="P105" s="430">
        <f t="shared" si="17"/>
        <v>0</v>
      </c>
      <c r="Q105" s="450"/>
      <c r="R105" s="496"/>
      <c r="S105" s="450"/>
      <c r="T105" s="450"/>
      <c r="U105" s="450"/>
      <c r="V105" s="436"/>
      <c r="W105" s="642"/>
    </row>
    <row r="106" spans="1:23" s="146" customFormat="1" ht="40.5">
      <c r="A106" s="502">
        <v>27</v>
      </c>
      <c r="B106" s="128" t="s">
        <v>75</v>
      </c>
      <c r="C106" s="451" t="s">
        <v>72</v>
      </c>
      <c r="D106" s="506" t="s">
        <v>394</v>
      </c>
      <c r="E106" s="533">
        <v>436.95</v>
      </c>
      <c r="F106" s="442">
        <v>1179.8499999999999</v>
      </c>
      <c r="G106" s="436" t="s">
        <v>100</v>
      </c>
      <c r="H106" s="104"/>
      <c r="I106" s="104"/>
      <c r="J106" s="490">
        <v>393.4</v>
      </c>
      <c r="K106" s="428">
        <f>SUM(I113,-J106)</f>
        <v>0</v>
      </c>
      <c r="L106" s="436"/>
      <c r="M106" s="436">
        <v>393.4</v>
      </c>
      <c r="N106" s="438">
        <v>393.4</v>
      </c>
      <c r="O106" s="428">
        <f>SUM(I113,-N106)</f>
        <v>0</v>
      </c>
      <c r="P106" s="428">
        <f t="shared" si="17"/>
        <v>0</v>
      </c>
      <c r="Q106" s="436">
        <v>43.7</v>
      </c>
      <c r="R106" s="490"/>
      <c r="S106" s="436">
        <v>0.14000000000000001</v>
      </c>
      <c r="T106" s="436">
        <v>0.14000000000000001</v>
      </c>
      <c r="U106" s="436">
        <v>0.14000000000000001</v>
      </c>
      <c r="V106" s="501">
        <v>0.95</v>
      </c>
      <c r="W106" s="567"/>
    </row>
    <row r="107" spans="1:23" s="146" customFormat="1">
      <c r="A107" s="503"/>
      <c r="B107" s="489" t="s">
        <v>70</v>
      </c>
      <c r="C107" s="451"/>
      <c r="D107" s="507"/>
      <c r="E107" s="533"/>
      <c r="F107" s="443"/>
      <c r="G107" s="436"/>
      <c r="H107" s="104"/>
      <c r="I107" s="104"/>
      <c r="J107" s="491"/>
      <c r="K107" s="434">
        <f t="shared" si="16"/>
        <v>0</v>
      </c>
      <c r="L107" s="436"/>
      <c r="M107" s="436"/>
      <c r="N107" s="438"/>
      <c r="O107" s="429"/>
      <c r="P107" s="429">
        <f t="shared" si="17"/>
        <v>0</v>
      </c>
      <c r="Q107" s="436"/>
      <c r="R107" s="491"/>
      <c r="S107" s="436"/>
      <c r="T107" s="436"/>
      <c r="U107" s="436"/>
      <c r="V107" s="501"/>
      <c r="W107" s="567"/>
    </row>
    <row r="108" spans="1:23" s="146" customFormat="1">
      <c r="A108" s="503"/>
      <c r="B108" s="489"/>
      <c r="C108" s="451"/>
      <c r="D108" s="507"/>
      <c r="E108" s="533"/>
      <c r="F108" s="443"/>
      <c r="G108" s="436"/>
      <c r="H108" s="378" t="s">
        <v>229</v>
      </c>
      <c r="I108" s="381">
        <v>90</v>
      </c>
      <c r="J108" s="491"/>
      <c r="K108" s="434">
        <f t="shared" si="16"/>
        <v>90</v>
      </c>
      <c r="L108" s="436"/>
      <c r="M108" s="436"/>
      <c r="N108" s="438"/>
      <c r="O108" s="429"/>
      <c r="P108" s="429">
        <f t="shared" si="17"/>
        <v>0</v>
      </c>
      <c r="Q108" s="436"/>
      <c r="R108" s="491"/>
      <c r="S108" s="436"/>
      <c r="T108" s="436"/>
      <c r="U108" s="436"/>
      <c r="V108" s="501"/>
      <c r="W108" s="567"/>
    </row>
    <row r="109" spans="1:23" s="146" customFormat="1">
      <c r="A109" s="503"/>
      <c r="B109" s="489"/>
      <c r="C109" s="451"/>
      <c r="D109" s="507"/>
      <c r="E109" s="533"/>
      <c r="F109" s="443"/>
      <c r="G109" s="436"/>
      <c r="H109" s="378" t="s">
        <v>221</v>
      </c>
      <c r="I109" s="381">
        <v>80</v>
      </c>
      <c r="J109" s="491"/>
      <c r="K109" s="434">
        <f t="shared" si="16"/>
        <v>80</v>
      </c>
      <c r="L109" s="436"/>
      <c r="M109" s="436"/>
      <c r="N109" s="438"/>
      <c r="O109" s="429"/>
      <c r="P109" s="429">
        <f t="shared" si="17"/>
        <v>0</v>
      </c>
      <c r="Q109" s="436"/>
      <c r="R109" s="491"/>
      <c r="S109" s="436"/>
      <c r="T109" s="436"/>
      <c r="U109" s="436"/>
      <c r="V109" s="501"/>
      <c r="W109" s="567"/>
    </row>
    <row r="110" spans="1:23" s="146" customFormat="1">
      <c r="A110" s="503"/>
      <c r="B110" s="489"/>
      <c r="C110" s="451"/>
      <c r="D110" s="507"/>
      <c r="E110" s="533"/>
      <c r="F110" s="443"/>
      <c r="G110" s="436"/>
      <c r="H110" s="378" t="s">
        <v>230</v>
      </c>
      <c r="I110" s="378">
        <v>62.58</v>
      </c>
      <c r="J110" s="491"/>
      <c r="K110" s="434">
        <f t="shared" si="16"/>
        <v>62.58</v>
      </c>
      <c r="L110" s="436"/>
      <c r="M110" s="436"/>
      <c r="N110" s="438"/>
      <c r="O110" s="429"/>
      <c r="P110" s="429">
        <f t="shared" si="17"/>
        <v>0</v>
      </c>
      <c r="Q110" s="436"/>
      <c r="R110" s="491"/>
      <c r="S110" s="436"/>
      <c r="T110" s="436"/>
      <c r="U110" s="436"/>
      <c r="V110" s="501"/>
      <c r="W110" s="567"/>
    </row>
    <row r="111" spans="1:23" s="146" customFormat="1">
      <c r="A111" s="503"/>
      <c r="B111" s="489"/>
      <c r="C111" s="451"/>
      <c r="D111" s="507"/>
      <c r="E111" s="533"/>
      <c r="F111" s="443"/>
      <c r="G111" s="436"/>
      <c r="H111" s="378" t="s">
        <v>231</v>
      </c>
      <c r="I111" s="378">
        <v>76.84</v>
      </c>
      <c r="J111" s="491"/>
      <c r="K111" s="434">
        <f t="shared" si="16"/>
        <v>76.84</v>
      </c>
      <c r="L111" s="436"/>
      <c r="M111" s="436"/>
      <c r="N111" s="438"/>
      <c r="O111" s="429"/>
      <c r="P111" s="429">
        <f t="shared" si="17"/>
        <v>0</v>
      </c>
      <c r="Q111" s="436"/>
      <c r="R111" s="491"/>
      <c r="S111" s="436"/>
      <c r="T111" s="436"/>
      <c r="U111" s="436"/>
      <c r="V111" s="501"/>
      <c r="W111" s="567"/>
    </row>
    <row r="112" spans="1:23" s="146" customFormat="1">
      <c r="A112" s="503"/>
      <c r="B112" s="489"/>
      <c r="C112" s="451"/>
      <c r="D112" s="507"/>
      <c r="E112" s="533"/>
      <c r="F112" s="443"/>
      <c r="G112" s="436"/>
      <c r="H112" s="378" t="s">
        <v>232</v>
      </c>
      <c r="I112" s="378">
        <v>83.84</v>
      </c>
      <c r="J112" s="491"/>
      <c r="K112" s="434">
        <f t="shared" si="16"/>
        <v>83.84</v>
      </c>
      <c r="L112" s="436"/>
      <c r="M112" s="436"/>
      <c r="N112" s="438"/>
      <c r="O112" s="429"/>
      <c r="P112" s="429">
        <f t="shared" si="17"/>
        <v>0</v>
      </c>
      <c r="Q112" s="436"/>
      <c r="R112" s="491"/>
      <c r="S112" s="436"/>
      <c r="T112" s="436"/>
      <c r="U112" s="436"/>
      <c r="V112" s="501"/>
      <c r="W112" s="567"/>
    </row>
    <row r="113" spans="1:23" s="146" customFormat="1" ht="19.149999999999999" customHeight="1">
      <c r="A113" s="503"/>
      <c r="B113" s="489"/>
      <c r="C113" s="451"/>
      <c r="D113" s="507"/>
      <c r="E113" s="533"/>
      <c r="F113" s="443"/>
      <c r="G113" s="436"/>
      <c r="H113" s="213" t="s">
        <v>148</v>
      </c>
      <c r="I113" s="115">
        <v>393.4</v>
      </c>
      <c r="J113" s="492"/>
      <c r="K113" s="435">
        <f t="shared" si="16"/>
        <v>393.4</v>
      </c>
      <c r="L113" s="436"/>
      <c r="M113" s="436"/>
      <c r="N113" s="438"/>
      <c r="O113" s="430"/>
      <c r="P113" s="430">
        <f t="shared" si="17"/>
        <v>0</v>
      </c>
      <c r="Q113" s="436"/>
      <c r="R113" s="492"/>
      <c r="S113" s="436"/>
      <c r="T113" s="436"/>
      <c r="U113" s="436"/>
      <c r="V113" s="501"/>
      <c r="W113" s="567"/>
    </row>
    <row r="114" spans="1:23" s="146" customFormat="1">
      <c r="A114" s="503"/>
      <c r="B114" s="489" t="s">
        <v>71</v>
      </c>
      <c r="C114" s="451"/>
      <c r="D114" s="507"/>
      <c r="E114" s="533">
        <v>873.99</v>
      </c>
      <c r="F114" s="443"/>
      <c r="G114" s="436"/>
      <c r="H114" s="104"/>
      <c r="I114" s="104"/>
      <c r="J114" s="494">
        <v>325</v>
      </c>
      <c r="K114" s="428">
        <f>SUM(I118,-J114)</f>
        <v>0</v>
      </c>
      <c r="L114" s="436"/>
      <c r="M114" s="450">
        <v>325</v>
      </c>
      <c r="N114" s="437">
        <v>325</v>
      </c>
      <c r="O114" s="428">
        <f>SUM(I118,-N114)</f>
        <v>0</v>
      </c>
      <c r="P114" s="388"/>
      <c r="Q114" s="450">
        <v>87.4</v>
      </c>
      <c r="R114" s="494"/>
      <c r="S114" s="450">
        <v>15</v>
      </c>
      <c r="T114" s="450">
        <v>15</v>
      </c>
      <c r="U114" s="450">
        <v>15</v>
      </c>
      <c r="V114" s="436"/>
      <c r="W114" s="567"/>
    </row>
    <row r="115" spans="1:23" s="146" customFormat="1">
      <c r="A115" s="503"/>
      <c r="B115" s="489"/>
      <c r="C115" s="451"/>
      <c r="D115" s="507"/>
      <c r="E115" s="533"/>
      <c r="F115" s="443"/>
      <c r="G115" s="436"/>
      <c r="H115" s="104" t="s">
        <v>229</v>
      </c>
      <c r="I115" s="205">
        <v>135</v>
      </c>
      <c r="J115" s="495"/>
      <c r="K115" s="434"/>
      <c r="L115" s="436"/>
      <c r="M115" s="450"/>
      <c r="N115" s="437"/>
      <c r="O115" s="429"/>
      <c r="P115" s="429">
        <f t="shared" si="17"/>
        <v>0</v>
      </c>
      <c r="Q115" s="450"/>
      <c r="R115" s="495"/>
      <c r="S115" s="450"/>
      <c r="T115" s="450"/>
      <c r="U115" s="450"/>
      <c r="V115" s="436"/>
      <c r="W115" s="567"/>
    </row>
    <row r="116" spans="1:23" s="146" customFormat="1">
      <c r="A116" s="503"/>
      <c r="B116" s="489"/>
      <c r="C116" s="451"/>
      <c r="D116" s="507"/>
      <c r="E116" s="533"/>
      <c r="F116" s="443"/>
      <c r="G116" s="436"/>
      <c r="H116" s="104" t="s">
        <v>233</v>
      </c>
      <c r="I116" s="205">
        <v>90</v>
      </c>
      <c r="J116" s="495"/>
      <c r="K116" s="434"/>
      <c r="L116" s="436"/>
      <c r="M116" s="450"/>
      <c r="N116" s="437"/>
      <c r="O116" s="429"/>
      <c r="P116" s="429">
        <f t="shared" si="17"/>
        <v>0</v>
      </c>
      <c r="Q116" s="450"/>
      <c r="R116" s="495"/>
      <c r="S116" s="450"/>
      <c r="T116" s="450"/>
      <c r="U116" s="450"/>
      <c r="V116" s="436"/>
      <c r="W116" s="567"/>
    </row>
    <row r="117" spans="1:23" s="146" customFormat="1">
      <c r="A117" s="503"/>
      <c r="B117" s="489"/>
      <c r="C117" s="451"/>
      <c r="D117" s="507"/>
      <c r="E117" s="533"/>
      <c r="F117" s="443"/>
      <c r="G117" s="436"/>
      <c r="H117" s="104" t="s">
        <v>234</v>
      </c>
      <c r="I117" s="205">
        <v>100</v>
      </c>
      <c r="J117" s="495"/>
      <c r="K117" s="434"/>
      <c r="L117" s="436"/>
      <c r="M117" s="450"/>
      <c r="N117" s="437"/>
      <c r="O117" s="429"/>
      <c r="P117" s="429">
        <f t="shared" si="17"/>
        <v>0</v>
      </c>
      <c r="Q117" s="450"/>
      <c r="R117" s="495"/>
      <c r="S117" s="450"/>
      <c r="T117" s="450"/>
      <c r="U117" s="450"/>
      <c r="V117" s="436"/>
      <c r="W117" s="567"/>
    </row>
    <row r="118" spans="1:23" s="146" customFormat="1">
      <c r="A118" s="504"/>
      <c r="B118" s="489"/>
      <c r="C118" s="451"/>
      <c r="D118" s="508"/>
      <c r="E118" s="533"/>
      <c r="F118" s="444"/>
      <c r="G118" s="436"/>
      <c r="H118" s="213" t="s">
        <v>148</v>
      </c>
      <c r="I118" s="115">
        <f>SUM(I115:I117)</f>
        <v>325</v>
      </c>
      <c r="J118" s="496"/>
      <c r="K118" s="435"/>
      <c r="L118" s="436"/>
      <c r="M118" s="450"/>
      <c r="N118" s="437"/>
      <c r="O118" s="430"/>
      <c r="P118" s="430">
        <f t="shared" si="17"/>
        <v>0</v>
      </c>
      <c r="Q118" s="450"/>
      <c r="R118" s="496"/>
      <c r="S118" s="450"/>
      <c r="T118" s="450"/>
      <c r="U118" s="450"/>
      <c r="V118" s="436"/>
      <c r="W118" s="567"/>
    </row>
    <row r="119" spans="1:23" s="146" customFormat="1" ht="40.5">
      <c r="A119" s="502">
        <v>28</v>
      </c>
      <c r="B119" s="200" t="s">
        <v>76</v>
      </c>
      <c r="C119" s="451" t="s">
        <v>72</v>
      </c>
      <c r="D119" s="442" t="s">
        <v>395</v>
      </c>
      <c r="E119" s="533">
        <v>437.31</v>
      </c>
      <c r="F119" s="442">
        <v>516.1</v>
      </c>
      <c r="G119" s="436" t="s">
        <v>104</v>
      </c>
      <c r="H119" s="229"/>
      <c r="I119" s="229"/>
      <c r="J119" s="494">
        <v>423.8</v>
      </c>
      <c r="K119" s="428">
        <f>SUM(I125,-J119)</f>
        <v>0</v>
      </c>
      <c r="L119" s="436"/>
      <c r="M119" s="436">
        <v>423.8</v>
      </c>
      <c r="N119" s="438">
        <v>423.8</v>
      </c>
      <c r="O119" s="428">
        <f>SUM(I125,-N119)</f>
        <v>0</v>
      </c>
      <c r="P119" s="428">
        <f t="shared" si="17"/>
        <v>0</v>
      </c>
      <c r="Q119" s="436">
        <v>43.73</v>
      </c>
      <c r="R119" s="490"/>
      <c r="S119" s="436">
        <v>30.22</v>
      </c>
      <c r="T119" s="436">
        <v>30.22</v>
      </c>
      <c r="U119" s="436">
        <v>30.22</v>
      </c>
      <c r="V119" s="501">
        <v>0.95</v>
      </c>
      <c r="W119" s="442"/>
    </row>
    <row r="120" spans="1:23" s="146" customFormat="1">
      <c r="A120" s="503"/>
      <c r="B120" s="489" t="s">
        <v>70</v>
      </c>
      <c r="C120" s="451"/>
      <c r="D120" s="443"/>
      <c r="E120" s="533"/>
      <c r="F120" s="443"/>
      <c r="G120" s="436"/>
      <c r="H120" s="104"/>
      <c r="I120" s="205"/>
      <c r="J120" s="495"/>
      <c r="K120" s="429">
        <f t="shared" si="16"/>
        <v>0</v>
      </c>
      <c r="L120" s="436"/>
      <c r="M120" s="436"/>
      <c r="N120" s="438"/>
      <c r="O120" s="434"/>
      <c r="P120" s="429">
        <f t="shared" si="17"/>
        <v>0</v>
      </c>
      <c r="Q120" s="436"/>
      <c r="R120" s="491"/>
      <c r="S120" s="436"/>
      <c r="T120" s="436"/>
      <c r="U120" s="436"/>
      <c r="V120" s="501"/>
      <c r="W120" s="443"/>
    </row>
    <row r="121" spans="1:23" s="146" customFormat="1">
      <c r="A121" s="503"/>
      <c r="B121" s="489"/>
      <c r="C121" s="451"/>
      <c r="D121" s="443"/>
      <c r="E121" s="533"/>
      <c r="F121" s="443"/>
      <c r="G121" s="436"/>
      <c r="H121" s="378" t="s">
        <v>229</v>
      </c>
      <c r="I121" s="381">
        <v>99</v>
      </c>
      <c r="J121" s="495"/>
      <c r="K121" s="429">
        <f t="shared" si="16"/>
        <v>99</v>
      </c>
      <c r="L121" s="436"/>
      <c r="M121" s="436"/>
      <c r="N121" s="438"/>
      <c r="O121" s="434"/>
      <c r="P121" s="429">
        <f t="shared" si="17"/>
        <v>0</v>
      </c>
      <c r="Q121" s="436"/>
      <c r="R121" s="491"/>
      <c r="S121" s="436"/>
      <c r="T121" s="436"/>
      <c r="U121" s="436"/>
      <c r="V121" s="501"/>
      <c r="W121" s="443"/>
    </row>
    <row r="122" spans="1:23" s="146" customFormat="1">
      <c r="A122" s="503"/>
      <c r="B122" s="489"/>
      <c r="C122" s="451"/>
      <c r="D122" s="443"/>
      <c r="E122" s="533"/>
      <c r="F122" s="443"/>
      <c r="G122" s="436"/>
      <c r="H122" s="380">
        <v>39150</v>
      </c>
      <c r="I122" s="381">
        <v>135</v>
      </c>
      <c r="J122" s="495"/>
      <c r="K122" s="429">
        <f t="shared" si="16"/>
        <v>135</v>
      </c>
      <c r="L122" s="436"/>
      <c r="M122" s="436"/>
      <c r="N122" s="438"/>
      <c r="O122" s="434"/>
      <c r="P122" s="429">
        <f t="shared" si="17"/>
        <v>0</v>
      </c>
      <c r="Q122" s="436"/>
      <c r="R122" s="491"/>
      <c r="S122" s="436"/>
      <c r="T122" s="436"/>
      <c r="U122" s="436"/>
      <c r="V122" s="501"/>
      <c r="W122" s="443"/>
    </row>
    <row r="123" spans="1:23" s="146" customFormat="1">
      <c r="A123" s="503"/>
      <c r="B123" s="489"/>
      <c r="C123" s="451"/>
      <c r="D123" s="443"/>
      <c r="E123" s="533"/>
      <c r="F123" s="443"/>
      <c r="G123" s="436"/>
      <c r="H123" s="378" t="s">
        <v>235</v>
      </c>
      <c r="I123" s="381">
        <v>90</v>
      </c>
      <c r="J123" s="495"/>
      <c r="K123" s="429">
        <f t="shared" si="16"/>
        <v>90</v>
      </c>
      <c r="L123" s="436"/>
      <c r="M123" s="436"/>
      <c r="N123" s="438"/>
      <c r="O123" s="434"/>
      <c r="P123" s="429">
        <f t="shared" si="17"/>
        <v>0</v>
      </c>
      <c r="Q123" s="436"/>
      <c r="R123" s="491"/>
      <c r="S123" s="436"/>
      <c r="T123" s="436"/>
      <c r="U123" s="436"/>
      <c r="V123" s="501"/>
      <c r="W123" s="443"/>
    </row>
    <row r="124" spans="1:23" s="146" customFormat="1">
      <c r="A124" s="503"/>
      <c r="B124" s="489"/>
      <c r="C124" s="451"/>
      <c r="D124" s="443"/>
      <c r="E124" s="533"/>
      <c r="F124" s="443"/>
      <c r="G124" s="436"/>
      <c r="H124" s="380">
        <v>40158</v>
      </c>
      <c r="I124" s="381">
        <v>69.58</v>
      </c>
      <c r="J124" s="495"/>
      <c r="K124" s="429">
        <f t="shared" si="16"/>
        <v>69.58</v>
      </c>
      <c r="L124" s="436"/>
      <c r="M124" s="436"/>
      <c r="N124" s="438"/>
      <c r="O124" s="434"/>
      <c r="P124" s="429">
        <f t="shared" si="17"/>
        <v>0</v>
      </c>
      <c r="Q124" s="436"/>
      <c r="R124" s="491"/>
      <c r="S124" s="436"/>
      <c r="T124" s="436"/>
      <c r="U124" s="436"/>
      <c r="V124" s="501"/>
      <c r="W124" s="443"/>
    </row>
    <row r="125" spans="1:23" s="146" customFormat="1">
      <c r="A125" s="503"/>
      <c r="B125" s="489"/>
      <c r="C125" s="451"/>
      <c r="D125" s="443"/>
      <c r="E125" s="533"/>
      <c r="F125" s="443"/>
      <c r="G125" s="436"/>
      <c r="H125" s="213" t="s">
        <v>148</v>
      </c>
      <c r="I125" s="115">
        <v>423.8</v>
      </c>
      <c r="J125" s="496"/>
      <c r="K125" s="430">
        <f t="shared" si="16"/>
        <v>423.8</v>
      </c>
      <c r="L125" s="436"/>
      <c r="M125" s="436"/>
      <c r="N125" s="438"/>
      <c r="O125" s="435"/>
      <c r="P125" s="430">
        <f t="shared" si="17"/>
        <v>0</v>
      </c>
      <c r="Q125" s="436"/>
      <c r="R125" s="492"/>
      <c r="S125" s="436"/>
      <c r="T125" s="436"/>
      <c r="U125" s="436"/>
      <c r="V125" s="501"/>
      <c r="W125" s="443"/>
    </row>
    <row r="126" spans="1:23" s="146" customFormat="1">
      <c r="A126" s="503"/>
      <c r="B126" s="489" t="s">
        <v>71</v>
      </c>
      <c r="C126" s="451"/>
      <c r="D126" s="443"/>
      <c r="E126" s="448">
        <v>135.83000000000001</v>
      </c>
      <c r="F126" s="443"/>
      <c r="G126" s="436"/>
      <c r="H126" s="104"/>
      <c r="I126" s="104"/>
      <c r="J126" s="490">
        <v>119.84</v>
      </c>
      <c r="K126" s="428">
        <f>SUM(I129,-J126)</f>
        <v>2.4099999999999966</v>
      </c>
      <c r="L126" s="436"/>
      <c r="M126" s="436">
        <v>119.84</v>
      </c>
      <c r="N126" s="438">
        <v>115.86</v>
      </c>
      <c r="O126" s="428">
        <f>SUM(I129,-N126)</f>
        <v>6.3900000000000006</v>
      </c>
      <c r="P126" s="428">
        <f t="shared" si="17"/>
        <v>3.980000000000004</v>
      </c>
      <c r="Q126" s="436">
        <v>13.58</v>
      </c>
      <c r="R126" s="490"/>
      <c r="S126" s="450">
        <v>4</v>
      </c>
      <c r="T126" s="450">
        <v>4</v>
      </c>
      <c r="U126" s="450">
        <v>4</v>
      </c>
      <c r="V126" s="565"/>
      <c r="W126" s="443"/>
    </row>
    <row r="127" spans="1:23" s="146" customFormat="1">
      <c r="A127" s="503"/>
      <c r="B127" s="489"/>
      <c r="C127" s="451"/>
      <c r="D127" s="443"/>
      <c r="E127" s="448"/>
      <c r="F127" s="443"/>
      <c r="G127" s="436"/>
      <c r="H127" s="104" t="s">
        <v>229</v>
      </c>
      <c r="I127" s="205">
        <v>36</v>
      </c>
      <c r="J127" s="491"/>
      <c r="K127" s="434">
        <f t="shared" si="16"/>
        <v>36</v>
      </c>
      <c r="L127" s="436"/>
      <c r="M127" s="436"/>
      <c r="N127" s="438"/>
      <c r="O127" s="434"/>
      <c r="P127" s="429">
        <f t="shared" si="17"/>
        <v>0</v>
      </c>
      <c r="Q127" s="436"/>
      <c r="R127" s="491"/>
      <c r="S127" s="450"/>
      <c r="T127" s="450"/>
      <c r="U127" s="450"/>
      <c r="V127" s="566"/>
      <c r="W127" s="443"/>
    </row>
    <row r="128" spans="1:23" s="146" customFormat="1">
      <c r="A128" s="503"/>
      <c r="B128" s="489"/>
      <c r="C128" s="451"/>
      <c r="D128" s="443"/>
      <c r="E128" s="448"/>
      <c r="F128" s="443"/>
      <c r="G128" s="436"/>
      <c r="H128" s="223">
        <v>39484</v>
      </c>
      <c r="I128" s="104">
        <v>86.25</v>
      </c>
      <c r="J128" s="491"/>
      <c r="K128" s="434">
        <f t="shared" si="16"/>
        <v>86.25</v>
      </c>
      <c r="L128" s="436"/>
      <c r="M128" s="436"/>
      <c r="N128" s="438"/>
      <c r="O128" s="434"/>
      <c r="P128" s="429">
        <f t="shared" si="17"/>
        <v>0</v>
      </c>
      <c r="Q128" s="436"/>
      <c r="R128" s="491"/>
      <c r="S128" s="450"/>
      <c r="T128" s="450"/>
      <c r="U128" s="450"/>
      <c r="V128" s="566"/>
      <c r="W128" s="443"/>
    </row>
    <row r="129" spans="1:23" s="146" customFormat="1">
      <c r="A129" s="504"/>
      <c r="B129" s="489"/>
      <c r="C129" s="451"/>
      <c r="D129" s="444"/>
      <c r="E129" s="448"/>
      <c r="F129" s="444"/>
      <c r="G129" s="436"/>
      <c r="H129" s="213" t="s">
        <v>148</v>
      </c>
      <c r="I129" s="115">
        <f>SUM(I127:I128)</f>
        <v>122.25</v>
      </c>
      <c r="J129" s="492"/>
      <c r="K129" s="435">
        <f t="shared" si="16"/>
        <v>122.25</v>
      </c>
      <c r="L129" s="436"/>
      <c r="M129" s="436"/>
      <c r="N129" s="438"/>
      <c r="O129" s="435"/>
      <c r="P129" s="430">
        <f t="shared" si="17"/>
        <v>0</v>
      </c>
      <c r="Q129" s="436"/>
      <c r="R129" s="492"/>
      <c r="S129" s="450"/>
      <c r="T129" s="450"/>
      <c r="U129" s="450"/>
      <c r="V129" s="566"/>
      <c r="W129" s="444"/>
    </row>
    <row r="130" spans="1:23" s="146" customFormat="1">
      <c r="A130" s="216"/>
      <c r="B130" s="128" t="s">
        <v>155</v>
      </c>
      <c r="C130" s="202"/>
      <c r="D130" s="222"/>
      <c r="E130" s="194"/>
      <c r="F130" s="194"/>
      <c r="G130" s="219"/>
      <c r="H130" s="104"/>
      <c r="I130" s="194"/>
      <c r="J130" s="194"/>
      <c r="K130" s="403"/>
      <c r="L130" s="194"/>
      <c r="M130" s="194"/>
      <c r="N130" s="408"/>
      <c r="O130" s="355"/>
      <c r="P130" s="395"/>
      <c r="Q130" s="194"/>
      <c r="R130" s="194"/>
      <c r="S130" s="194"/>
      <c r="T130" s="194"/>
      <c r="U130" s="194"/>
      <c r="V130" s="105"/>
      <c r="W130" s="231"/>
    </row>
    <row r="131" spans="1:23" s="146" customFormat="1">
      <c r="A131" s="502">
        <v>29</v>
      </c>
      <c r="B131" s="489" t="s">
        <v>77</v>
      </c>
      <c r="C131" s="451" t="s">
        <v>72</v>
      </c>
      <c r="D131" s="533" t="s">
        <v>396</v>
      </c>
      <c r="E131" s="448">
        <v>460</v>
      </c>
      <c r="F131" s="481">
        <v>414</v>
      </c>
      <c r="G131" s="436" t="s">
        <v>100</v>
      </c>
      <c r="H131" s="436" t="s">
        <v>236</v>
      </c>
      <c r="I131" s="436">
        <v>100.58</v>
      </c>
      <c r="J131" s="490">
        <v>300.58</v>
      </c>
      <c r="K131" s="428">
        <f>SUM(J131,-I135)</f>
        <v>0</v>
      </c>
      <c r="L131" s="436"/>
      <c r="M131" s="436">
        <v>300.58</v>
      </c>
      <c r="N131" s="437">
        <v>200</v>
      </c>
      <c r="O131" s="428">
        <f>SUM(I135,-N131)</f>
        <v>100.57999999999998</v>
      </c>
      <c r="P131" s="428">
        <f t="shared" si="17"/>
        <v>100.57999999999998</v>
      </c>
      <c r="Q131" s="450">
        <v>46</v>
      </c>
      <c r="R131" s="494"/>
      <c r="S131" s="436">
        <v>22.29</v>
      </c>
      <c r="T131" s="436">
        <v>22.29</v>
      </c>
      <c r="U131" s="436">
        <v>22.29</v>
      </c>
      <c r="V131" s="509">
        <v>0.6</v>
      </c>
      <c r="W131" s="481" t="s">
        <v>364</v>
      </c>
    </row>
    <row r="132" spans="1:23" s="146" customFormat="1">
      <c r="A132" s="503"/>
      <c r="B132" s="489"/>
      <c r="C132" s="451"/>
      <c r="D132" s="533"/>
      <c r="E132" s="448"/>
      <c r="F132" s="482"/>
      <c r="G132" s="436"/>
      <c r="H132" s="436"/>
      <c r="I132" s="436"/>
      <c r="J132" s="491"/>
      <c r="K132" s="429"/>
      <c r="L132" s="436"/>
      <c r="M132" s="436"/>
      <c r="N132" s="437"/>
      <c r="O132" s="429"/>
      <c r="P132" s="429">
        <f t="shared" si="17"/>
        <v>0</v>
      </c>
      <c r="Q132" s="450"/>
      <c r="R132" s="495"/>
      <c r="S132" s="436"/>
      <c r="T132" s="436"/>
      <c r="U132" s="436"/>
      <c r="V132" s="509"/>
      <c r="W132" s="482"/>
    </row>
    <row r="133" spans="1:23" s="146" customFormat="1">
      <c r="A133" s="503"/>
      <c r="B133" s="489"/>
      <c r="C133" s="451"/>
      <c r="D133" s="533"/>
      <c r="E133" s="448"/>
      <c r="F133" s="482"/>
      <c r="G133" s="436"/>
      <c r="H133" s="223">
        <v>40672</v>
      </c>
      <c r="I133" s="205">
        <v>100</v>
      </c>
      <c r="J133" s="491"/>
      <c r="K133" s="429"/>
      <c r="L133" s="436"/>
      <c r="M133" s="436"/>
      <c r="N133" s="437"/>
      <c r="O133" s="429"/>
      <c r="P133" s="429">
        <f t="shared" si="17"/>
        <v>0</v>
      </c>
      <c r="Q133" s="450"/>
      <c r="R133" s="495"/>
      <c r="S133" s="436"/>
      <c r="T133" s="436"/>
      <c r="U133" s="436"/>
      <c r="V133" s="509"/>
      <c r="W133" s="482"/>
    </row>
    <row r="134" spans="1:23" s="146" customFormat="1">
      <c r="A134" s="503"/>
      <c r="B134" s="489"/>
      <c r="C134" s="451"/>
      <c r="D134" s="533"/>
      <c r="E134" s="448"/>
      <c r="F134" s="482"/>
      <c r="G134" s="436"/>
      <c r="H134" s="104" t="s">
        <v>132</v>
      </c>
      <c r="I134" s="205">
        <v>100</v>
      </c>
      <c r="J134" s="491"/>
      <c r="K134" s="429"/>
      <c r="L134" s="436"/>
      <c r="M134" s="436"/>
      <c r="N134" s="437"/>
      <c r="O134" s="429"/>
      <c r="P134" s="429">
        <f t="shared" si="17"/>
        <v>0</v>
      </c>
      <c r="Q134" s="450"/>
      <c r="R134" s="495"/>
      <c r="S134" s="436"/>
      <c r="T134" s="436"/>
      <c r="U134" s="436"/>
      <c r="V134" s="509"/>
      <c r="W134" s="482"/>
    </row>
    <row r="135" spans="1:23" s="146" customFormat="1">
      <c r="A135" s="504"/>
      <c r="B135" s="489"/>
      <c r="C135" s="451"/>
      <c r="D135" s="533"/>
      <c r="E135" s="448"/>
      <c r="F135" s="483"/>
      <c r="G135" s="436"/>
      <c r="H135" s="213" t="s">
        <v>148</v>
      </c>
      <c r="I135" s="213">
        <f>SUM(I131:I134)</f>
        <v>300.58</v>
      </c>
      <c r="J135" s="492"/>
      <c r="K135" s="430"/>
      <c r="L135" s="436"/>
      <c r="M135" s="436"/>
      <c r="N135" s="437"/>
      <c r="O135" s="430"/>
      <c r="P135" s="430">
        <f t="shared" si="17"/>
        <v>0</v>
      </c>
      <c r="Q135" s="450"/>
      <c r="R135" s="496"/>
      <c r="S135" s="436"/>
      <c r="T135" s="436"/>
      <c r="U135" s="436"/>
      <c r="V135" s="509"/>
      <c r="W135" s="483"/>
    </row>
    <row r="136" spans="1:23" s="146" customFormat="1">
      <c r="A136" s="559">
        <v>30</v>
      </c>
      <c r="B136" s="541" t="s">
        <v>285</v>
      </c>
      <c r="C136" s="425" t="s">
        <v>72</v>
      </c>
      <c r="D136" s="442" t="s">
        <v>286</v>
      </c>
      <c r="E136" s="481">
        <v>300</v>
      </c>
      <c r="F136" s="481">
        <v>270</v>
      </c>
      <c r="G136" s="490"/>
      <c r="H136" s="104" t="s">
        <v>286</v>
      </c>
      <c r="I136" s="205">
        <v>90</v>
      </c>
      <c r="J136" s="494">
        <v>270</v>
      </c>
      <c r="K136" s="428">
        <f>SUM(I139,-J136)</f>
        <v>0</v>
      </c>
      <c r="L136" s="490"/>
      <c r="M136" s="494">
        <v>270</v>
      </c>
      <c r="N136" s="428">
        <v>190</v>
      </c>
      <c r="O136" s="428">
        <f>SUM(I139,-N136)</f>
        <v>80</v>
      </c>
      <c r="P136" s="428">
        <f t="shared" ref="P136:P199" si="18">SUM(M136,-N136)</f>
        <v>80</v>
      </c>
      <c r="Q136" s="494">
        <v>30</v>
      </c>
      <c r="R136" s="206"/>
      <c r="S136" s="494">
        <v>30</v>
      </c>
      <c r="T136" s="494">
        <v>30</v>
      </c>
      <c r="U136" s="490">
        <v>29.79</v>
      </c>
      <c r="V136" s="562"/>
      <c r="W136" s="481" t="s">
        <v>364</v>
      </c>
    </row>
    <row r="137" spans="1:23" s="146" customFormat="1">
      <c r="A137" s="560"/>
      <c r="B137" s="542"/>
      <c r="C137" s="426"/>
      <c r="D137" s="443"/>
      <c r="E137" s="482"/>
      <c r="F137" s="482"/>
      <c r="G137" s="491"/>
      <c r="H137" s="104" t="s">
        <v>287</v>
      </c>
      <c r="I137" s="205">
        <v>100</v>
      </c>
      <c r="J137" s="495"/>
      <c r="K137" s="429">
        <f t="shared" ref="K137:K157" si="19">SUM(I137,-J137)</f>
        <v>100</v>
      </c>
      <c r="L137" s="491"/>
      <c r="M137" s="495"/>
      <c r="N137" s="429"/>
      <c r="O137" s="429"/>
      <c r="P137" s="429">
        <f t="shared" si="18"/>
        <v>0</v>
      </c>
      <c r="Q137" s="495"/>
      <c r="R137" s="207"/>
      <c r="S137" s="495"/>
      <c r="T137" s="495"/>
      <c r="U137" s="491"/>
      <c r="V137" s="563"/>
      <c r="W137" s="482"/>
    </row>
    <row r="138" spans="1:23" s="146" customFormat="1">
      <c r="A138" s="560"/>
      <c r="B138" s="542"/>
      <c r="C138" s="426"/>
      <c r="D138" s="443"/>
      <c r="E138" s="482"/>
      <c r="F138" s="482"/>
      <c r="G138" s="491"/>
      <c r="H138" s="223">
        <v>41030</v>
      </c>
      <c r="I138" s="205">
        <v>80</v>
      </c>
      <c r="J138" s="495"/>
      <c r="K138" s="429">
        <f t="shared" si="19"/>
        <v>80</v>
      </c>
      <c r="L138" s="491"/>
      <c r="M138" s="495"/>
      <c r="N138" s="429"/>
      <c r="O138" s="429"/>
      <c r="P138" s="429">
        <f t="shared" si="18"/>
        <v>0</v>
      </c>
      <c r="Q138" s="495"/>
      <c r="R138" s="207"/>
      <c r="S138" s="495"/>
      <c r="T138" s="495"/>
      <c r="U138" s="491"/>
      <c r="V138" s="563"/>
      <c r="W138" s="482"/>
    </row>
    <row r="139" spans="1:23" s="146" customFormat="1">
      <c r="A139" s="561"/>
      <c r="B139" s="543"/>
      <c r="C139" s="427"/>
      <c r="D139" s="444"/>
      <c r="E139" s="483"/>
      <c r="F139" s="483"/>
      <c r="G139" s="492"/>
      <c r="H139" s="213" t="s">
        <v>148</v>
      </c>
      <c r="I139" s="115">
        <f>SUM(I136:I138)</f>
        <v>270</v>
      </c>
      <c r="J139" s="496"/>
      <c r="K139" s="430">
        <f t="shared" si="19"/>
        <v>270</v>
      </c>
      <c r="L139" s="492"/>
      <c r="M139" s="496"/>
      <c r="N139" s="430"/>
      <c r="O139" s="430"/>
      <c r="P139" s="430">
        <f t="shared" si="18"/>
        <v>0</v>
      </c>
      <c r="Q139" s="496"/>
      <c r="R139" s="208"/>
      <c r="S139" s="496"/>
      <c r="T139" s="496"/>
      <c r="U139" s="492"/>
      <c r="V139" s="564"/>
      <c r="W139" s="483"/>
    </row>
    <row r="140" spans="1:23" s="146" customFormat="1" hidden="1">
      <c r="A140" s="95"/>
      <c r="B140" s="200"/>
      <c r="C140" s="202"/>
      <c r="D140" s="203"/>
      <c r="E140" s="194"/>
      <c r="F140" s="194"/>
      <c r="G140" s="200"/>
      <c r="H140" s="194"/>
      <c r="I140" s="144"/>
      <c r="J140" s="194"/>
      <c r="K140" s="403">
        <f t="shared" si="19"/>
        <v>0</v>
      </c>
      <c r="L140" s="194"/>
      <c r="M140" s="232"/>
      <c r="N140" s="408"/>
      <c r="O140" s="355"/>
      <c r="P140" s="395">
        <f t="shared" si="18"/>
        <v>0</v>
      </c>
      <c r="Q140" s="194"/>
      <c r="R140" s="194"/>
      <c r="S140" s="194"/>
      <c r="T140" s="194"/>
      <c r="U140" s="194"/>
      <c r="V140" s="211"/>
      <c r="W140" s="217"/>
    </row>
    <row r="141" spans="1:23" s="146" customFormat="1">
      <c r="A141" s="502">
        <v>31</v>
      </c>
      <c r="B141" s="489" t="s">
        <v>78</v>
      </c>
      <c r="C141" s="451" t="s">
        <v>72</v>
      </c>
      <c r="D141" s="452">
        <v>40120</v>
      </c>
      <c r="E141" s="448">
        <v>400</v>
      </c>
      <c r="F141" s="481">
        <v>360</v>
      </c>
      <c r="G141" s="436" t="s">
        <v>105</v>
      </c>
      <c r="H141" s="436" t="s">
        <v>237</v>
      </c>
      <c r="I141" s="450">
        <v>40</v>
      </c>
      <c r="J141" s="494">
        <v>219.31</v>
      </c>
      <c r="K141" s="428">
        <f>SUM(I144,-J141)</f>
        <v>20.689999999999998</v>
      </c>
      <c r="L141" s="436"/>
      <c r="M141" s="436">
        <v>219.91</v>
      </c>
      <c r="N141" s="437">
        <v>90</v>
      </c>
      <c r="O141" s="428">
        <f>SUM(I144,-N141)</f>
        <v>150</v>
      </c>
      <c r="P141" s="428">
        <f t="shared" si="18"/>
        <v>129.91</v>
      </c>
      <c r="Q141" s="450">
        <v>40</v>
      </c>
      <c r="R141" s="205"/>
      <c r="S141" s="494"/>
      <c r="T141" s="436"/>
      <c r="U141" s="436"/>
      <c r="V141" s="509">
        <v>0.34</v>
      </c>
      <c r="W141" s="481" t="s">
        <v>364</v>
      </c>
    </row>
    <row r="142" spans="1:23" s="146" customFormat="1">
      <c r="A142" s="503"/>
      <c r="B142" s="489"/>
      <c r="C142" s="451"/>
      <c r="D142" s="452"/>
      <c r="E142" s="448"/>
      <c r="F142" s="482"/>
      <c r="G142" s="436"/>
      <c r="H142" s="436"/>
      <c r="I142" s="450"/>
      <c r="J142" s="495"/>
      <c r="K142" s="429">
        <f t="shared" si="19"/>
        <v>0</v>
      </c>
      <c r="L142" s="436"/>
      <c r="M142" s="436"/>
      <c r="N142" s="437"/>
      <c r="O142" s="429"/>
      <c r="P142" s="429">
        <f t="shared" si="18"/>
        <v>0</v>
      </c>
      <c r="Q142" s="450"/>
      <c r="R142" s="205"/>
      <c r="S142" s="495"/>
      <c r="T142" s="436"/>
      <c r="U142" s="436"/>
      <c r="V142" s="509"/>
      <c r="W142" s="482"/>
    </row>
    <row r="143" spans="1:23" s="146" customFormat="1">
      <c r="A143" s="503"/>
      <c r="B143" s="489"/>
      <c r="C143" s="451"/>
      <c r="D143" s="452"/>
      <c r="E143" s="448"/>
      <c r="F143" s="482"/>
      <c r="G143" s="436"/>
      <c r="H143" s="104" t="s">
        <v>238</v>
      </c>
      <c r="I143" s="205">
        <v>200</v>
      </c>
      <c r="J143" s="495"/>
      <c r="K143" s="429">
        <f t="shared" si="19"/>
        <v>200</v>
      </c>
      <c r="L143" s="436"/>
      <c r="M143" s="436"/>
      <c r="N143" s="437"/>
      <c r="O143" s="429"/>
      <c r="P143" s="429">
        <f t="shared" si="18"/>
        <v>0</v>
      </c>
      <c r="Q143" s="450"/>
      <c r="R143" s="205"/>
      <c r="S143" s="495"/>
      <c r="T143" s="436"/>
      <c r="U143" s="436"/>
      <c r="V143" s="509"/>
      <c r="W143" s="482"/>
    </row>
    <row r="144" spans="1:23" s="146" customFormat="1">
      <c r="A144" s="504"/>
      <c r="B144" s="489"/>
      <c r="C144" s="451"/>
      <c r="D144" s="452"/>
      <c r="E144" s="448"/>
      <c r="F144" s="483"/>
      <c r="G144" s="436"/>
      <c r="H144" s="213" t="s">
        <v>148</v>
      </c>
      <c r="I144" s="115">
        <f>SUM(I141:I143)</f>
        <v>240</v>
      </c>
      <c r="J144" s="496"/>
      <c r="K144" s="430">
        <f t="shared" si="19"/>
        <v>240</v>
      </c>
      <c r="L144" s="436"/>
      <c r="M144" s="436"/>
      <c r="N144" s="437"/>
      <c r="O144" s="430"/>
      <c r="P144" s="430">
        <f t="shared" si="18"/>
        <v>0</v>
      </c>
      <c r="Q144" s="450"/>
      <c r="R144" s="205"/>
      <c r="S144" s="496"/>
      <c r="T144" s="436"/>
      <c r="U144" s="436"/>
      <c r="V144" s="509"/>
      <c r="W144" s="483"/>
    </row>
    <row r="145" spans="1:23" s="146" customFormat="1" ht="20.45" customHeight="1">
      <c r="A145" s="502">
        <v>32</v>
      </c>
      <c r="B145" s="442" t="s">
        <v>79</v>
      </c>
      <c r="C145" s="445" t="s">
        <v>72</v>
      </c>
      <c r="D145" s="442" t="s">
        <v>397</v>
      </c>
      <c r="E145" s="448">
        <v>417.31</v>
      </c>
      <c r="F145" s="481">
        <v>375.58</v>
      </c>
      <c r="G145" s="436" t="s">
        <v>100</v>
      </c>
      <c r="H145" s="557">
        <v>38412</v>
      </c>
      <c r="I145" s="558">
        <v>135</v>
      </c>
      <c r="J145" s="382">
        <v>286.08</v>
      </c>
      <c r="K145" s="425">
        <f>SUM(I149,-J149)</f>
        <v>0</v>
      </c>
      <c r="L145" s="436"/>
      <c r="M145" s="436">
        <v>312.08999999999997</v>
      </c>
      <c r="N145" s="438">
        <v>312.08999999999997</v>
      </c>
      <c r="O145" s="428">
        <f>SUM(I149,-N145)</f>
        <v>0</v>
      </c>
      <c r="P145" s="428">
        <f t="shared" si="18"/>
        <v>0</v>
      </c>
      <c r="Q145" s="436">
        <v>41.73</v>
      </c>
      <c r="R145" s="104"/>
      <c r="S145" s="436">
        <v>41.73</v>
      </c>
      <c r="T145" s="436">
        <v>41.73</v>
      </c>
      <c r="U145" s="436">
        <v>32.83</v>
      </c>
      <c r="V145" s="501">
        <v>0.95</v>
      </c>
      <c r="W145" s="556" t="s">
        <v>398</v>
      </c>
    </row>
    <row r="146" spans="1:23" s="146" customFormat="1">
      <c r="A146" s="503"/>
      <c r="B146" s="443"/>
      <c r="C146" s="446"/>
      <c r="D146" s="443"/>
      <c r="E146" s="448"/>
      <c r="F146" s="482"/>
      <c r="G146" s="436"/>
      <c r="H146" s="557"/>
      <c r="I146" s="558"/>
      <c r="J146" s="383">
        <v>9.33</v>
      </c>
      <c r="K146" s="426">
        <f t="shared" si="19"/>
        <v>-9.33</v>
      </c>
      <c r="L146" s="436"/>
      <c r="M146" s="436"/>
      <c r="N146" s="438"/>
      <c r="O146" s="434"/>
      <c r="P146" s="429">
        <f t="shared" si="18"/>
        <v>0</v>
      </c>
      <c r="Q146" s="436"/>
      <c r="R146" s="104"/>
      <c r="S146" s="436"/>
      <c r="T146" s="436"/>
      <c r="U146" s="436"/>
      <c r="V146" s="501"/>
      <c r="W146" s="556"/>
    </row>
    <row r="147" spans="1:23" s="146" customFormat="1">
      <c r="A147" s="503"/>
      <c r="B147" s="443"/>
      <c r="C147" s="446"/>
      <c r="D147" s="443"/>
      <c r="E147" s="448"/>
      <c r="F147" s="482"/>
      <c r="G147" s="436"/>
      <c r="H147" s="380" t="s">
        <v>239</v>
      </c>
      <c r="I147" s="378">
        <v>106.97</v>
      </c>
      <c r="J147" s="386"/>
      <c r="K147" s="426">
        <f t="shared" si="19"/>
        <v>106.97</v>
      </c>
      <c r="L147" s="436"/>
      <c r="M147" s="436"/>
      <c r="N147" s="438"/>
      <c r="O147" s="434"/>
      <c r="P147" s="429">
        <f t="shared" si="18"/>
        <v>0</v>
      </c>
      <c r="Q147" s="436"/>
      <c r="R147" s="104"/>
      <c r="S147" s="436"/>
      <c r="T147" s="436"/>
      <c r="U147" s="436"/>
      <c r="V147" s="501"/>
      <c r="W147" s="556"/>
    </row>
    <row r="148" spans="1:23" s="146" customFormat="1">
      <c r="A148" s="503"/>
      <c r="B148" s="443"/>
      <c r="C148" s="446"/>
      <c r="D148" s="443"/>
      <c r="E148" s="448"/>
      <c r="F148" s="483"/>
      <c r="G148" s="436"/>
      <c r="H148" s="380">
        <v>40848</v>
      </c>
      <c r="I148" s="378">
        <v>53.44</v>
      </c>
      <c r="J148" s="386"/>
      <c r="K148" s="426">
        <f t="shared" si="19"/>
        <v>53.44</v>
      </c>
      <c r="L148" s="436"/>
      <c r="M148" s="436"/>
      <c r="N148" s="438"/>
      <c r="O148" s="434"/>
      <c r="P148" s="429">
        <f t="shared" si="18"/>
        <v>0</v>
      </c>
      <c r="Q148" s="436"/>
      <c r="R148" s="104"/>
      <c r="S148" s="436"/>
      <c r="T148" s="436"/>
      <c r="U148" s="436"/>
      <c r="V148" s="501"/>
      <c r="W148" s="556"/>
    </row>
    <row r="149" spans="1:23" s="146" customFormat="1">
      <c r="A149" s="504"/>
      <c r="B149" s="444"/>
      <c r="C149" s="447"/>
      <c r="D149" s="444"/>
      <c r="E149" s="194"/>
      <c r="F149" s="217"/>
      <c r="G149" s="219"/>
      <c r="H149" s="230" t="s">
        <v>148</v>
      </c>
      <c r="I149" s="115">
        <v>312.08999999999997</v>
      </c>
      <c r="J149" s="389">
        <v>312.08999999999997</v>
      </c>
      <c r="K149" s="427">
        <f t="shared" si="19"/>
        <v>0</v>
      </c>
      <c r="L149" s="436"/>
      <c r="M149" s="436"/>
      <c r="N149" s="438"/>
      <c r="O149" s="435"/>
      <c r="P149" s="430">
        <f t="shared" si="18"/>
        <v>0</v>
      </c>
      <c r="Q149" s="436"/>
      <c r="R149" s="104"/>
      <c r="S149" s="436"/>
      <c r="T149" s="436"/>
      <c r="U149" s="436"/>
      <c r="V149" s="501"/>
      <c r="W149" s="556"/>
    </row>
    <row r="150" spans="1:23" s="146" customFormat="1">
      <c r="A150" s="502">
        <v>33</v>
      </c>
      <c r="B150" s="489" t="s">
        <v>80</v>
      </c>
      <c r="C150" s="451" t="s">
        <v>72</v>
      </c>
      <c r="D150" s="452">
        <v>40977</v>
      </c>
      <c r="E150" s="448">
        <v>461.82</v>
      </c>
      <c r="F150" s="482">
        <v>415.64</v>
      </c>
      <c r="G150" s="436" t="s">
        <v>106</v>
      </c>
      <c r="H150" s="229"/>
      <c r="I150" s="229"/>
      <c r="J150" s="494">
        <v>291.82</v>
      </c>
      <c r="K150" s="428">
        <f>SUM(I153,-J150)</f>
        <v>0</v>
      </c>
      <c r="L150" s="436"/>
      <c r="M150" s="206">
        <v>269.58999999999997</v>
      </c>
      <c r="N150" s="437">
        <v>265.58999999999997</v>
      </c>
      <c r="O150" s="428">
        <f>SUM(I153,-N150)</f>
        <v>26.230000000000018</v>
      </c>
      <c r="P150" s="428">
        <f t="shared" si="18"/>
        <v>4</v>
      </c>
      <c r="Q150" s="436">
        <v>46.18</v>
      </c>
      <c r="R150" s="104"/>
      <c r="S150" s="494">
        <v>37.799999999999997</v>
      </c>
      <c r="T150" s="450">
        <v>37.799999999999997</v>
      </c>
      <c r="U150" s="436">
        <v>32.42</v>
      </c>
      <c r="V150" s="501">
        <v>1</v>
      </c>
      <c r="W150" s="556" t="s">
        <v>399</v>
      </c>
    </row>
    <row r="151" spans="1:23" s="146" customFormat="1">
      <c r="A151" s="503"/>
      <c r="B151" s="489"/>
      <c r="C151" s="451"/>
      <c r="D151" s="452"/>
      <c r="E151" s="448"/>
      <c r="F151" s="482"/>
      <c r="G151" s="436"/>
      <c r="H151" s="129">
        <v>40977</v>
      </c>
      <c r="I151" s="205">
        <v>130</v>
      </c>
      <c r="J151" s="495"/>
      <c r="K151" s="429">
        <f t="shared" si="19"/>
        <v>130</v>
      </c>
      <c r="L151" s="436"/>
      <c r="M151" s="207">
        <v>22.23</v>
      </c>
      <c r="N151" s="437"/>
      <c r="O151" s="429"/>
      <c r="P151" s="429">
        <f t="shared" si="18"/>
        <v>22.23</v>
      </c>
      <c r="Q151" s="436"/>
      <c r="R151" s="104"/>
      <c r="S151" s="495"/>
      <c r="T151" s="450"/>
      <c r="U151" s="436"/>
      <c r="V151" s="501"/>
      <c r="W151" s="556"/>
    </row>
    <row r="152" spans="1:23" s="146" customFormat="1">
      <c r="A152" s="503"/>
      <c r="B152" s="489"/>
      <c r="C152" s="451"/>
      <c r="D152" s="452"/>
      <c r="E152" s="448"/>
      <c r="F152" s="482"/>
      <c r="G152" s="436"/>
      <c r="H152" s="129" t="s">
        <v>240</v>
      </c>
      <c r="I152" s="104">
        <v>161.82</v>
      </c>
      <c r="J152" s="495"/>
      <c r="K152" s="429">
        <f t="shared" si="19"/>
        <v>161.82</v>
      </c>
      <c r="L152" s="436"/>
      <c r="M152" s="207"/>
      <c r="N152" s="437"/>
      <c r="O152" s="429"/>
      <c r="P152" s="429">
        <f t="shared" si="18"/>
        <v>0</v>
      </c>
      <c r="Q152" s="436"/>
      <c r="R152" s="104"/>
      <c r="S152" s="495"/>
      <c r="T152" s="450"/>
      <c r="U152" s="436"/>
      <c r="V152" s="501"/>
      <c r="W152" s="556"/>
    </row>
    <row r="153" spans="1:23" s="146" customFormat="1">
      <c r="A153" s="504"/>
      <c r="B153" s="489"/>
      <c r="C153" s="451"/>
      <c r="D153" s="452"/>
      <c r="E153" s="448"/>
      <c r="F153" s="483"/>
      <c r="G153" s="436"/>
      <c r="H153" s="234" t="s">
        <v>148</v>
      </c>
      <c r="I153" s="115">
        <f>SUM(I151:I152)</f>
        <v>291.82</v>
      </c>
      <c r="J153" s="496"/>
      <c r="K153" s="430">
        <f t="shared" si="19"/>
        <v>291.82</v>
      </c>
      <c r="L153" s="436"/>
      <c r="M153" s="233">
        <f>SUM(M150:M152)</f>
        <v>291.82</v>
      </c>
      <c r="N153" s="437"/>
      <c r="O153" s="430"/>
      <c r="P153" s="430">
        <f t="shared" si="18"/>
        <v>291.82</v>
      </c>
      <c r="Q153" s="436"/>
      <c r="R153" s="104"/>
      <c r="S153" s="496"/>
      <c r="T153" s="450"/>
      <c r="U153" s="436"/>
      <c r="V153" s="501"/>
      <c r="W153" s="556"/>
    </row>
    <row r="154" spans="1:23" s="146" customFormat="1" ht="54" customHeight="1">
      <c r="A154" s="502">
        <v>34</v>
      </c>
      <c r="B154" s="442" t="s">
        <v>81</v>
      </c>
      <c r="C154" s="445" t="s">
        <v>72</v>
      </c>
      <c r="D154" s="442" t="s">
        <v>400</v>
      </c>
      <c r="E154" s="481">
        <v>1493.77</v>
      </c>
      <c r="F154" s="481">
        <v>1344.39</v>
      </c>
      <c r="G154" s="490" t="s">
        <v>106</v>
      </c>
      <c r="H154" s="442" t="s">
        <v>82</v>
      </c>
      <c r="I154" s="428">
        <v>400</v>
      </c>
      <c r="J154" s="494">
        <v>400</v>
      </c>
      <c r="K154" s="428">
        <f t="shared" si="19"/>
        <v>0</v>
      </c>
      <c r="L154" s="494"/>
      <c r="M154" s="205">
        <v>278.16000000000003</v>
      </c>
      <c r="N154" s="428">
        <v>396.51</v>
      </c>
      <c r="O154" s="428">
        <f>SUM(I154,-N154)</f>
        <v>3.4900000000000091</v>
      </c>
      <c r="P154" s="428">
        <f>SUM(M156,-N154)</f>
        <v>1.0000000000047748E-2</v>
      </c>
      <c r="Q154" s="494">
        <v>149.38</v>
      </c>
      <c r="R154" s="205"/>
      <c r="S154" s="494"/>
      <c r="T154" s="490"/>
      <c r="U154" s="490"/>
      <c r="V154" s="552"/>
      <c r="W154" s="481" t="s">
        <v>141</v>
      </c>
    </row>
    <row r="155" spans="1:23" s="146" customFormat="1" ht="18" customHeight="1">
      <c r="A155" s="503"/>
      <c r="B155" s="443"/>
      <c r="C155" s="446"/>
      <c r="D155" s="443"/>
      <c r="E155" s="482"/>
      <c r="F155" s="482"/>
      <c r="G155" s="491"/>
      <c r="H155" s="443"/>
      <c r="I155" s="429"/>
      <c r="J155" s="495"/>
      <c r="K155" s="429">
        <f t="shared" si="19"/>
        <v>0</v>
      </c>
      <c r="L155" s="495"/>
      <c r="M155" s="205">
        <v>118.36</v>
      </c>
      <c r="N155" s="429"/>
      <c r="O155" s="429"/>
      <c r="P155" s="429">
        <f t="shared" si="18"/>
        <v>118.36</v>
      </c>
      <c r="Q155" s="495"/>
      <c r="R155" s="205"/>
      <c r="S155" s="495"/>
      <c r="T155" s="491"/>
      <c r="U155" s="491"/>
      <c r="V155" s="553"/>
      <c r="W155" s="482"/>
    </row>
    <row r="156" spans="1:23" s="146" customFormat="1" ht="18" customHeight="1">
      <c r="A156" s="504"/>
      <c r="B156" s="444"/>
      <c r="C156" s="447"/>
      <c r="D156" s="444"/>
      <c r="E156" s="483"/>
      <c r="F156" s="483"/>
      <c r="G156" s="492"/>
      <c r="H156" s="444"/>
      <c r="I156" s="430"/>
      <c r="J156" s="496"/>
      <c r="K156" s="430">
        <f t="shared" si="19"/>
        <v>0</v>
      </c>
      <c r="L156" s="496"/>
      <c r="M156" s="115">
        <f>SUM(M154:M155)</f>
        <v>396.52000000000004</v>
      </c>
      <c r="N156" s="430"/>
      <c r="O156" s="430"/>
      <c r="P156" s="430">
        <f t="shared" si="18"/>
        <v>396.52000000000004</v>
      </c>
      <c r="Q156" s="496"/>
      <c r="R156" s="205"/>
      <c r="S156" s="496"/>
      <c r="T156" s="492"/>
      <c r="U156" s="492"/>
      <c r="V156" s="554"/>
      <c r="W156" s="483"/>
    </row>
    <row r="157" spans="1:23" s="5" customFormat="1">
      <c r="A157" s="118"/>
      <c r="B157" s="139" t="s">
        <v>181</v>
      </c>
      <c r="C157" s="140"/>
      <c r="D157" s="235"/>
      <c r="E157" s="121">
        <f>SUM(E67,E77,E82,E88,E92,E100,E106,E114,E119,E126,E131,E136,E140,E141,E145,E150,E154)</f>
        <v>8872.39</v>
      </c>
      <c r="F157" s="121">
        <f>SUM(F67:F156)</f>
        <v>7985.43</v>
      </c>
      <c r="G157" s="141"/>
      <c r="H157" s="140"/>
      <c r="I157" s="122">
        <f>SUM(I76,I81,I87,I91,I99,I105,I113,I118,I125,I129,I135,I139,I140,I144,I149,I153,I154)</f>
        <v>5981.58</v>
      </c>
      <c r="J157" s="122">
        <f>SUM(J67,J81,J82,J88,J92,J100,J106,J114,J119,J126,J131,J136,J140,J141,J149,J150,J154)</f>
        <v>5908.0400000000009</v>
      </c>
      <c r="K157" s="122">
        <f t="shared" si="19"/>
        <v>73.539999999999054</v>
      </c>
      <c r="L157" s="122"/>
      <c r="M157" s="122">
        <f>SUM(M68,M77,M82,M88,M92,M100,M106,M114,M119,M126,M131,M136,M140,M141,M145,M153,M156)</f>
        <v>5905.1600000000008</v>
      </c>
      <c r="N157" s="122">
        <f>SUM(N68:N156)</f>
        <v>5494.8400000000011</v>
      </c>
      <c r="O157" s="122">
        <f>SUM(O68:O156)</f>
        <v>486.73999999999995</v>
      </c>
      <c r="P157" s="122">
        <f t="shared" si="18"/>
        <v>410.31999999999971</v>
      </c>
      <c r="Q157" s="122">
        <f>SUM(Q68:Q156)</f>
        <v>887.25</v>
      </c>
      <c r="R157" s="122"/>
      <c r="S157" s="122">
        <f>SUM(S68:S156)</f>
        <v>300.41000000000003</v>
      </c>
      <c r="T157" s="122">
        <f>SUM(T68:T156)</f>
        <v>280.86</v>
      </c>
      <c r="U157" s="122">
        <f>SUM(U68:U156)</f>
        <v>266.37</v>
      </c>
      <c r="V157" s="123"/>
      <c r="W157" s="236"/>
    </row>
    <row r="158" spans="1:23">
      <c r="A158" s="95"/>
      <c r="B158" s="128" t="s">
        <v>155</v>
      </c>
      <c r="C158" s="202"/>
      <c r="D158" s="237"/>
      <c r="E158" s="194"/>
      <c r="F158" s="194"/>
      <c r="G158" s="149"/>
      <c r="H158" s="194"/>
      <c r="I158" s="196"/>
      <c r="J158" s="196"/>
      <c r="K158" s="92"/>
      <c r="L158" s="196"/>
      <c r="M158" s="196"/>
      <c r="N158" s="92"/>
      <c r="O158" s="92"/>
      <c r="P158" s="92"/>
      <c r="Q158" s="196"/>
      <c r="R158" s="196"/>
      <c r="S158" s="196"/>
      <c r="T158" s="196"/>
      <c r="U158" s="196"/>
      <c r="V158" s="203"/>
      <c r="W158" s="200"/>
    </row>
    <row r="159" spans="1:23">
      <c r="A159" s="502">
        <v>35</v>
      </c>
      <c r="B159" s="489" t="s">
        <v>26</v>
      </c>
      <c r="C159" s="451" t="s">
        <v>25</v>
      </c>
      <c r="D159" s="452">
        <v>40603</v>
      </c>
      <c r="E159" s="448">
        <v>1344</v>
      </c>
      <c r="F159" s="481">
        <v>1209.5999999999999</v>
      </c>
      <c r="G159" s="555" t="s">
        <v>401</v>
      </c>
      <c r="H159" s="129"/>
      <c r="I159" s="194"/>
      <c r="J159" s="481">
        <v>1087</v>
      </c>
      <c r="K159" s="425">
        <f>SUM(I162,-J159)</f>
        <v>0</v>
      </c>
      <c r="L159" s="448" t="s">
        <v>132</v>
      </c>
      <c r="M159" s="448">
        <v>1087</v>
      </c>
      <c r="N159" s="449">
        <v>1087</v>
      </c>
      <c r="O159" s="425">
        <f>SUM(I162,-N159)</f>
        <v>0</v>
      </c>
      <c r="P159" s="425">
        <f t="shared" si="18"/>
        <v>0</v>
      </c>
      <c r="Q159" s="448">
        <v>134.4</v>
      </c>
      <c r="R159" s="481">
        <v>59.67</v>
      </c>
      <c r="S159" s="481">
        <v>59.67</v>
      </c>
      <c r="T159" s="448">
        <v>59.67</v>
      </c>
      <c r="U159" s="448">
        <v>59.67</v>
      </c>
      <c r="V159" s="484">
        <v>0.95</v>
      </c>
      <c r="W159" s="534"/>
    </row>
    <row r="160" spans="1:23" ht="21" customHeight="1">
      <c r="A160" s="503"/>
      <c r="B160" s="489"/>
      <c r="C160" s="451"/>
      <c r="D160" s="452"/>
      <c r="E160" s="448"/>
      <c r="F160" s="482"/>
      <c r="G160" s="555"/>
      <c r="H160" s="129">
        <v>40603</v>
      </c>
      <c r="I160" s="194">
        <v>537</v>
      </c>
      <c r="J160" s="536"/>
      <c r="K160" s="426">
        <f t="shared" ref="K160:K172" si="20">SUM(I160,-J160)</f>
        <v>537</v>
      </c>
      <c r="L160" s="448"/>
      <c r="M160" s="448"/>
      <c r="N160" s="449"/>
      <c r="O160" s="426"/>
      <c r="P160" s="426">
        <f t="shared" si="18"/>
        <v>0</v>
      </c>
      <c r="Q160" s="448"/>
      <c r="R160" s="482"/>
      <c r="S160" s="482"/>
      <c r="T160" s="448"/>
      <c r="U160" s="448"/>
      <c r="V160" s="484"/>
      <c r="W160" s="534"/>
    </row>
    <row r="161" spans="1:23" ht="21" customHeight="1">
      <c r="A161" s="503"/>
      <c r="B161" s="489"/>
      <c r="C161" s="451"/>
      <c r="D161" s="452"/>
      <c r="E161" s="448"/>
      <c r="F161" s="482"/>
      <c r="G161" s="555"/>
      <c r="H161" s="129" t="s">
        <v>194</v>
      </c>
      <c r="I161" s="194">
        <v>550</v>
      </c>
      <c r="J161" s="536"/>
      <c r="K161" s="426">
        <f t="shared" si="20"/>
        <v>550</v>
      </c>
      <c r="L161" s="448"/>
      <c r="M161" s="448"/>
      <c r="N161" s="449"/>
      <c r="O161" s="426"/>
      <c r="P161" s="426">
        <f t="shared" si="18"/>
        <v>0</v>
      </c>
      <c r="Q161" s="448"/>
      <c r="R161" s="482"/>
      <c r="S161" s="482"/>
      <c r="T161" s="448"/>
      <c r="U161" s="448"/>
      <c r="V161" s="484"/>
      <c r="W161" s="534"/>
    </row>
    <row r="162" spans="1:23" ht="21" customHeight="1">
      <c r="A162" s="504"/>
      <c r="B162" s="489"/>
      <c r="C162" s="451"/>
      <c r="D162" s="452"/>
      <c r="E162" s="448"/>
      <c r="F162" s="483"/>
      <c r="G162" s="555"/>
      <c r="H162" s="234" t="s">
        <v>148</v>
      </c>
      <c r="I162" s="144">
        <f>SUM(I160:I161)</f>
        <v>1087</v>
      </c>
      <c r="J162" s="537"/>
      <c r="K162" s="427">
        <f t="shared" si="20"/>
        <v>1087</v>
      </c>
      <c r="L162" s="448"/>
      <c r="M162" s="448"/>
      <c r="N162" s="449"/>
      <c r="O162" s="427"/>
      <c r="P162" s="427">
        <f t="shared" si="18"/>
        <v>0</v>
      </c>
      <c r="Q162" s="448"/>
      <c r="R162" s="483"/>
      <c r="S162" s="483"/>
      <c r="T162" s="448"/>
      <c r="U162" s="448"/>
      <c r="V162" s="484"/>
      <c r="W162" s="534"/>
    </row>
    <row r="163" spans="1:23" ht="145.5" customHeight="1">
      <c r="A163" s="95">
        <v>36</v>
      </c>
      <c r="B163" s="200" t="s">
        <v>27</v>
      </c>
      <c r="C163" s="202" t="s">
        <v>25</v>
      </c>
      <c r="D163" s="104" t="s">
        <v>402</v>
      </c>
      <c r="E163" s="194">
        <v>500</v>
      </c>
      <c r="F163" s="194">
        <v>450</v>
      </c>
      <c r="G163" s="149" t="s">
        <v>110</v>
      </c>
      <c r="H163" s="210" t="s">
        <v>95</v>
      </c>
      <c r="I163" s="144">
        <v>150</v>
      </c>
      <c r="J163" s="194">
        <v>150</v>
      </c>
      <c r="K163" s="403">
        <f t="shared" si="20"/>
        <v>0</v>
      </c>
      <c r="L163" s="194"/>
      <c r="M163" s="194">
        <v>150</v>
      </c>
      <c r="N163" s="408">
        <v>150</v>
      </c>
      <c r="O163" s="355">
        <f>SUM(I163,-N163)</f>
        <v>0</v>
      </c>
      <c r="P163" s="395">
        <f t="shared" si="18"/>
        <v>0</v>
      </c>
      <c r="Q163" s="194">
        <v>50</v>
      </c>
      <c r="R163" s="194"/>
      <c r="S163" s="194"/>
      <c r="T163" s="194">
        <v>0</v>
      </c>
      <c r="U163" s="194">
        <v>0</v>
      </c>
      <c r="V163" s="201">
        <v>0.17</v>
      </c>
      <c r="W163" s="336" t="s">
        <v>447</v>
      </c>
    </row>
    <row r="164" spans="1:23" ht="16.5" customHeight="1">
      <c r="A164" s="502">
        <v>37</v>
      </c>
      <c r="B164" s="489" t="s">
        <v>28</v>
      </c>
      <c r="C164" s="451" t="s">
        <v>25</v>
      </c>
      <c r="D164" s="436" t="s">
        <v>403</v>
      </c>
      <c r="E164" s="448">
        <v>211</v>
      </c>
      <c r="F164" s="481">
        <v>189.9</v>
      </c>
      <c r="G164" s="484" t="s">
        <v>267</v>
      </c>
      <c r="H164" s="493" t="s">
        <v>195</v>
      </c>
      <c r="I164" s="448">
        <v>40</v>
      </c>
      <c r="J164" s="481">
        <v>79.072000000000003</v>
      </c>
      <c r="K164" s="425">
        <f>SUM(I167,-J164)</f>
        <v>10.927999999999997</v>
      </c>
      <c r="L164" s="448"/>
      <c r="M164" s="194">
        <v>40</v>
      </c>
      <c r="N164" s="449">
        <v>79.069999999999993</v>
      </c>
      <c r="O164" s="425">
        <f>SUM(I167,-N164)</f>
        <v>10.930000000000007</v>
      </c>
      <c r="P164" s="425">
        <f>SUM(M167,-N164)</f>
        <v>0</v>
      </c>
      <c r="Q164" s="448">
        <v>21.1</v>
      </c>
      <c r="R164" s="481"/>
      <c r="S164" s="481"/>
      <c r="T164" s="448">
        <v>0</v>
      </c>
      <c r="U164" s="448">
        <v>0</v>
      </c>
      <c r="W164" s="535" t="s">
        <v>457</v>
      </c>
    </row>
    <row r="165" spans="1:23">
      <c r="A165" s="503"/>
      <c r="B165" s="489"/>
      <c r="C165" s="451"/>
      <c r="D165" s="436"/>
      <c r="E165" s="448"/>
      <c r="F165" s="482"/>
      <c r="G165" s="484"/>
      <c r="H165" s="493"/>
      <c r="I165" s="448"/>
      <c r="J165" s="482"/>
      <c r="K165" s="426">
        <f t="shared" si="20"/>
        <v>0</v>
      </c>
      <c r="L165" s="448"/>
      <c r="M165" s="194">
        <v>15</v>
      </c>
      <c r="N165" s="449"/>
      <c r="O165" s="426"/>
      <c r="P165" s="426">
        <f t="shared" si="18"/>
        <v>15</v>
      </c>
      <c r="Q165" s="448"/>
      <c r="R165" s="482"/>
      <c r="S165" s="482"/>
      <c r="T165" s="448"/>
      <c r="U165" s="448"/>
      <c r="W165" s="536"/>
    </row>
    <row r="166" spans="1:23">
      <c r="A166" s="503"/>
      <c r="B166" s="489"/>
      <c r="C166" s="451"/>
      <c r="D166" s="436"/>
      <c r="E166" s="448"/>
      <c r="F166" s="482"/>
      <c r="G166" s="484"/>
      <c r="H166" s="238">
        <v>41735</v>
      </c>
      <c r="I166" s="194">
        <v>50</v>
      </c>
      <c r="J166" s="482"/>
      <c r="K166" s="426">
        <f t="shared" si="20"/>
        <v>50</v>
      </c>
      <c r="L166" s="448"/>
      <c r="M166" s="198">
        <v>24.07</v>
      </c>
      <c r="N166" s="449"/>
      <c r="O166" s="426"/>
      <c r="P166" s="426">
        <f t="shared" si="18"/>
        <v>24.07</v>
      </c>
      <c r="Q166" s="448"/>
      <c r="R166" s="482"/>
      <c r="S166" s="482"/>
      <c r="T166" s="448"/>
      <c r="U166" s="448"/>
      <c r="V166" s="239">
        <v>1</v>
      </c>
      <c r="W166" s="536"/>
    </row>
    <row r="167" spans="1:23" ht="69" customHeight="1">
      <c r="A167" s="503"/>
      <c r="B167" s="541"/>
      <c r="C167" s="445"/>
      <c r="D167" s="490"/>
      <c r="E167" s="481"/>
      <c r="F167" s="483"/>
      <c r="G167" s="551"/>
      <c r="H167" s="240" t="s">
        <v>148</v>
      </c>
      <c r="I167" s="241">
        <f>SUM(I164:I166)</f>
        <v>90</v>
      </c>
      <c r="J167" s="483"/>
      <c r="K167" s="427">
        <f t="shared" si="20"/>
        <v>90</v>
      </c>
      <c r="L167" s="481"/>
      <c r="M167" s="242">
        <f>SUM(M164:M166)</f>
        <v>79.069999999999993</v>
      </c>
      <c r="N167" s="425"/>
      <c r="O167" s="427"/>
      <c r="P167" s="427">
        <f t="shared" si="18"/>
        <v>79.069999999999993</v>
      </c>
      <c r="Q167" s="481"/>
      <c r="R167" s="483"/>
      <c r="S167" s="483"/>
      <c r="T167" s="481"/>
      <c r="U167" s="481"/>
      <c r="W167" s="537"/>
    </row>
    <row r="168" spans="1:23">
      <c r="A168" s="95"/>
      <c r="B168" s="128" t="s">
        <v>156</v>
      </c>
      <c r="C168" s="202"/>
      <c r="D168" s="104"/>
      <c r="E168" s="194"/>
      <c r="F168" s="194"/>
      <c r="G168" s="201"/>
      <c r="H168" s="83"/>
      <c r="I168" s="144"/>
      <c r="J168" s="144"/>
      <c r="K168" s="403"/>
      <c r="L168" s="194"/>
      <c r="M168" s="194"/>
      <c r="N168" s="408"/>
      <c r="O168" s="355"/>
      <c r="P168" s="395"/>
      <c r="Q168" s="194"/>
      <c r="R168" s="194"/>
      <c r="S168" s="194"/>
      <c r="T168" s="194"/>
      <c r="U168" s="194"/>
      <c r="V168" s="210"/>
      <c r="W168" s="149"/>
    </row>
    <row r="169" spans="1:23" ht="132" customHeight="1">
      <c r="A169" s="95">
        <v>38</v>
      </c>
      <c r="B169" s="204" t="s">
        <v>292</v>
      </c>
      <c r="C169" s="202" t="s">
        <v>25</v>
      </c>
      <c r="D169" s="104" t="s">
        <v>404</v>
      </c>
      <c r="E169" s="196">
        <v>678</v>
      </c>
      <c r="F169" s="196">
        <v>610.20000000000005</v>
      </c>
      <c r="G169" s="201"/>
      <c r="H169" s="413" t="s">
        <v>500</v>
      </c>
      <c r="I169" s="243">
        <v>480</v>
      </c>
      <c r="J169" s="244">
        <v>240</v>
      </c>
      <c r="K169" s="243">
        <f t="shared" si="20"/>
        <v>240</v>
      </c>
      <c r="L169" s="194"/>
      <c r="M169" s="194">
        <v>240</v>
      </c>
      <c r="N169" s="408">
        <v>240</v>
      </c>
      <c r="O169" s="355">
        <f t="shared" ref="O169:O171" si="21">SUM(I169,-N169)</f>
        <v>240</v>
      </c>
      <c r="P169" s="395">
        <f t="shared" si="18"/>
        <v>0</v>
      </c>
      <c r="Q169" s="194">
        <v>67.8</v>
      </c>
      <c r="R169" s="194"/>
      <c r="S169" s="194"/>
      <c r="T169" s="194"/>
      <c r="U169" s="194"/>
      <c r="V169" s="210"/>
      <c r="W169" s="149"/>
    </row>
    <row r="170" spans="1:23" ht="174" customHeight="1">
      <c r="A170" s="199">
        <v>39</v>
      </c>
      <c r="B170" s="245" t="s">
        <v>294</v>
      </c>
      <c r="C170" s="246" t="s">
        <v>25</v>
      </c>
      <c r="D170" s="209" t="s">
        <v>404</v>
      </c>
      <c r="E170" s="197">
        <v>1025</v>
      </c>
      <c r="F170" s="197">
        <v>922.5</v>
      </c>
      <c r="G170" s="247"/>
      <c r="H170" s="212" t="s">
        <v>291</v>
      </c>
      <c r="I170" s="242">
        <v>370</v>
      </c>
      <c r="J170" s="197">
        <v>370</v>
      </c>
      <c r="K170" s="399">
        <f t="shared" si="20"/>
        <v>0</v>
      </c>
      <c r="L170" s="197"/>
      <c r="M170" s="197">
        <v>370</v>
      </c>
      <c r="N170" s="406"/>
      <c r="O170" s="355">
        <f t="shared" si="21"/>
        <v>370</v>
      </c>
      <c r="P170" s="394">
        <f t="shared" si="18"/>
        <v>370</v>
      </c>
      <c r="Q170" s="197">
        <v>102.5</v>
      </c>
      <c r="R170" s="197"/>
      <c r="S170" s="197"/>
      <c r="T170" s="197"/>
      <c r="U170" s="197"/>
      <c r="V170" s="210"/>
      <c r="W170" s="149" t="s">
        <v>304</v>
      </c>
    </row>
    <row r="171" spans="1:23" ht="132" customHeight="1">
      <c r="A171" s="199">
        <v>40</v>
      </c>
      <c r="B171" s="414" t="s">
        <v>501</v>
      </c>
      <c r="C171" s="202" t="s">
        <v>25</v>
      </c>
      <c r="D171" s="104" t="s">
        <v>404</v>
      </c>
      <c r="E171" s="194">
        <v>709</v>
      </c>
      <c r="F171" s="194">
        <v>638.1</v>
      </c>
      <c r="G171" s="201"/>
      <c r="H171" s="413" t="s">
        <v>502</v>
      </c>
      <c r="I171" s="144">
        <v>510</v>
      </c>
      <c r="J171" s="194">
        <v>260</v>
      </c>
      <c r="K171" s="403">
        <f t="shared" si="20"/>
        <v>250</v>
      </c>
      <c r="L171" s="194"/>
      <c r="M171" s="194">
        <v>260</v>
      </c>
      <c r="N171" s="408">
        <v>260</v>
      </c>
      <c r="O171" s="355">
        <f t="shared" si="21"/>
        <v>250</v>
      </c>
      <c r="P171" s="395">
        <f t="shared" si="18"/>
        <v>0</v>
      </c>
      <c r="Q171" s="194">
        <v>70.900000000000006</v>
      </c>
      <c r="R171" s="194"/>
      <c r="S171" s="194"/>
      <c r="T171" s="194"/>
      <c r="U171" s="194"/>
      <c r="W171" s="149"/>
    </row>
    <row r="172" spans="1:23" s="5" customFormat="1">
      <c r="A172" s="248"/>
      <c r="B172" s="249" t="s">
        <v>167</v>
      </c>
      <c r="C172" s="250"/>
      <c r="D172" s="251"/>
      <c r="E172" s="252">
        <f>SUM(E159:E171)</f>
        <v>4467</v>
      </c>
      <c r="F172" s="252">
        <f>SUM(F159:F171)</f>
        <v>4020.2999999999997</v>
      </c>
      <c r="G172" s="253"/>
      <c r="H172" s="254"/>
      <c r="I172" s="252">
        <f>SUM(I162,I163,I167,I169,I170,I171)</f>
        <v>2687</v>
      </c>
      <c r="J172" s="252">
        <f>SUM(J159:J171)</f>
        <v>2186.0720000000001</v>
      </c>
      <c r="K172" s="252">
        <f t="shared" si="20"/>
        <v>500.92799999999988</v>
      </c>
      <c r="L172" s="252"/>
      <c r="M172" s="252">
        <f>SUM(M159,M163,M167,M169,M170,M171)</f>
        <v>2186.0699999999997</v>
      </c>
      <c r="N172" s="252">
        <f>SUM(N159:N171)</f>
        <v>1816.07</v>
      </c>
      <c r="O172" s="252">
        <f>SUM(O159:O171)</f>
        <v>870.93000000000006</v>
      </c>
      <c r="P172" s="252">
        <f t="shared" si="18"/>
        <v>369.99999999999977</v>
      </c>
      <c r="Q172" s="252">
        <f>SUM(Q159:Q171)</f>
        <v>446.70000000000005</v>
      </c>
      <c r="R172" s="252"/>
      <c r="S172" s="252">
        <f>SUM(S159:S171)</f>
        <v>59.67</v>
      </c>
      <c r="T172" s="252">
        <f>SUM(T159:T171)</f>
        <v>59.67</v>
      </c>
      <c r="U172" s="252">
        <f t="shared" ref="U172" si="22">SUM(U159:U171)</f>
        <v>59.67</v>
      </c>
      <c r="V172" s="255"/>
      <c r="W172" s="253"/>
    </row>
    <row r="173" spans="1:23">
      <c r="A173" s="95"/>
      <c r="B173" s="128" t="s">
        <v>156</v>
      </c>
      <c r="C173" s="202"/>
      <c r="D173" s="256"/>
      <c r="E173" s="194"/>
      <c r="F173" s="194"/>
      <c r="G173" s="149"/>
      <c r="H173" s="210"/>
      <c r="I173" s="194"/>
      <c r="J173" s="194"/>
      <c r="K173" s="403"/>
      <c r="L173" s="194"/>
      <c r="M173" s="196"/>
      <c r="N173" s="408"/>
      <c r="O173" s="355"/>
      <c r="P173" s="395">
        <f t="shared" si="18"/>
        <v>0</v>
      </c>
      <c r="Q173" s="194"/>
      <c r="R173" s="194"/>
      <c r="S173" s="194"/>
      <c r="T173" s="194"/>
      <c r="U173" s="194"/>
      <c r="V173" s="201"/>
      <c r="W173" s="149"/>
    </row>
    <row r="174" spans="1:23" s="146" customFormat="1" ht="103.5" customHeight="1">
      <c r="A174" s="95">
        <v>41</v>
      </c>
      <c r="B174" s="384" t="s">
        <v>93</v>
      </c>
      <c r="C174" s="385" t="s">
        <v>29</v>
      </c>
      <c r="D174" s="257"/>
      <c r="E174" s="391">
        <v>112.72</v>
      </c>
      <c r="F174" s="258"/>
      <c r="G174" s="397" t="s">
        <v>133</v>
      </c>
      <c r="H174" s="396" t="s">
        <v>472</v>
      </c>
      <c r="I174" s="391">
        <v>112.72</v>
      </c>
      <c r="J174" s="391"/>
      <c r="K174" s="403"/>
      <c r="L174" s="391"/>
      <c r="M174" s="391"/>
      <c r="N174" s="408">
        <f>SUM(U175)</f>
        <v>0</v>
      </c>
      <c r="O174" s="395"/>
      <c r="P174" s="395">
        <f t="shared" si="18"/>
        <v>0</v>
      </c>
      <c r="Q174" s="391"/>
      <c r="R174" s="391"/>
      <c r="S174" s="391"/>
      <c r="T174" s="391"/>
      <c r="U174" s="391"/>
      <c r="V174" s="390"/>
      <c r="W174" s="412" t="s">
        <v>462</v>
      </c>
    </row>
    <row r="175" spans="1:23" ht="126" customHeight="1">
      <c r="A175" s="330">
        <v>42</v>
      </c>
      <c r="B175" s="200" t="s">
        <v>30</v>
      </c>
      <c r="C175" s="202" t="s">
        <v>29</v>
      </c>
      <c r="D175" s="129" t="s">
        <v>405</v>
      </c>
      <c r="E175" s="203">
        <v>229.55</v>
      </c>
      <c r="F175" s="203">
        <v>206.6</v>
      </c>
      <c r="G175" s="149" t="s">
        <v>280</v>
      </c>
      <c r="H175" s="318" t="s">
        <v>438</v>
      </c>
      <c r="I175" s="194">
        <v>122.24</v>
      </c>
      <c r="J175" s="194">
        <v>82.64</v>
      </c>
      <c r="K175" s="403">
        <f t="shared" ref="K175:K195" si="23">SUM(I175,-J175)</f>
        <v>39.599999999999994</v>
      </c>
      <c r="L175" s="194"/>
      <c r="M175" s="194">
        <v>82.64</v>
      </c>
      <c r="N175" s="408">
        <v>82.64</v>
      </c>
      <c r="O175" s="355">
        <f t="shared" ref="O175:O179" si="24">SUM(I175,-N175)</f>
        <v>39.599999999999994</v>
      </c>
      <c r="P175" s="395">
        <f t="shared" si="18"/>
        <v>0</v>
      </c>
      <c r="Q175" s="194">
        <v>22.96</v>
      </c>
      <c r="R175" s="194">
        <v>9.18</v>
      </c>
      <c r="S175" s="194">
        <v>9.18</v>
      </c>
      <c r="T175" s="194">
        <v>9.18</v>
      </c>
      <c r="U175" s="194"/>
      <c r="V175" s="211">
        <v>0.5</v>
      </c>
      <c r="W175" s="337" t="s">
        <v>448</v>
      </c>
    </row>
    <row r="176" spans="1:23" ht="178.5" customHeight="1">
      <c r="A176" s="330">
        <v>43</v>
      </c>
      <c r="B176" s="200" t="s">
        <v>31</v>
      </c>
      <c r="C176" s="202" t="s">
        <v>29</v>
      </c>
      <c r="D176" s="129" t="s">
        <v>406</v>
      </c>
      <c r="E176" s="194">
        <v>400</v>
      </c>
      <c r="F176" s="194">
        <v>360</v>
      </c>
      <c r="G176" s="149" t="s">
        <v>281</v>
      </c>
      <c r="H176" s="350" t="s">
        <v>463</v>
      </c>
      <c r="I176" s="194">
        <v>239.42</v>
      </c>
      <c r="J176" s="194">
        <v>120</v>
      </c>
      <c r="K176" s="403">
        <f t="shared" si="23"/>
        <v>119.41999999999999</v>
      </c>
      <c r="L176" s="194"/>
      <c r="M176" s="194">
        <v>120</v>
      </c>
      <c r="N176" s="408">
        <v>120</v>
      </c>
      <c r="O176" s="355">
        <f t="shared" si="24"/>
        <v>119.41999999999999</v>
      </c>
      <c r="P176" s="395">
        <f t="shared" si="18"/>
        <v>0</v>
      </c>
      <c r="Q176" s="194">
        <v>40</v>
      </c>
      <c r="R176" s="194"/>
      <c r="S176" s="194">
        <v>12</v>
      </c>
      <c r="T176" s="194">
        <v>12</v>
      </c>
      <c r="U176" s="194"/>
      <c r="V176" s="200" t="s">
        <v>298</v>
      </c>
      <c r="W176" s="367" t="s">
        <v>473</v>
      </c>
    </row>
    <row r="177" spans="1:23" ht="111.75" customHeight="1">
      <c r="A177" s="330">
        <v>44</v>
      </c>
      <c r="B177" s="200" t="s">
        <v>32</v>
      </c>
      <c r="C177" s="202" t="s">
        <v>29</v>
      </c>
      <c r="D177" s="129" t="s">
        <v>407</v>
      </c>
      <c r="E177" s="194">
        <v>205</v>
      </c>
      <c r="F177" s="194">
        <v>184.5</v>
      </c>
      <c r="G177" s="149" t="s">
        <v>112</v>
      </c>
      <c r="H177" s="370" t="s">
        <v>476</v>
      </c>
      <c r="I177" s="194">
        <v>147.6</v>
      </c>
      <c r="J177" s="194">
        <v>73.8</v>
      </c>
      <c r="K177" s="403">
        <f t="shared" si="23"/>
        <v>73.8</v>
      </c>
      <c r="L177" s="194"/>
      <c r="M177" s="194">
        <v>73.8</v>
      </c>
      <c r="N177" s="408">
        <v>73.8</v>
      </c>
      <c r="O177" s="355">
        <f t="shared" si="24"/>
        <v>73.8</v>
      </c>
      <c r="P177" s="395">
        <f t="shared" si="18"/>
        <v>0</v>
      </c>
      <c r="Q177" s="194">
        <v>20.5</v>
      </c>
      <c r="R177" s="194"/>
      <c r="S177" s="194">
        <v>7.38</v>
      </c>
      <c r="T177" s="314">
        <v>7.38</v>
      </c>
      <c r="U177" s="194">
        <v>7.3</v>
      </c>
      <c r="V177" s="211">
        <v>0.85</v>
      </c>
      <c r="W177" s="333"/>
    </row>
    <row r="178" spans="1:23" ht="104.25" customHeight="1">
      <c r="A178" s="330">
        <v>45</v>
      </c>
      <c r="B178" s="200" t="s">
        <v>33</v>
      </c>
      <c r="C178" s="202" t="s">
        <v>29</v>
      </c>
      <c r="D178" s="129" t="s">
        <v>408</v>
      </c>
      <c r="E178" s="194">
        <v>318.3</v>
      </c>
      <c r="F178" s="194">
        <v>286.47000000000003</v>
      </c>
      <c r="G178" s="149" t="s">
        <v>113</v>
      </c>
      <c r="H178" s="129" t="s">
        <v>36</v>
      </c>
      <c r="I178" s="194">
        <v>62.24</v>
      </c>
      <c r="J178" s="194">
        <v>62.24</v>
      </c>
      <c r="K178" s="403">
        <f t="shared" si="23"/>
        <v>0</v>
      </c>
      <c r="L178" s="194"/>
      <c r="M178" s="210">
        <v>62.24</v>
      </c>
      <c r="N178" s="408"/>
      <c r="O178" s="355">
        <f>SUM(I178,-N178)</f>
        <v>62.24</v>
      </c>
      <c r="P178" s="395">
        <f t="shared" si="18"/>
        <v>62.24</v>
      </c>
      <c r="Q178" s="194">
        <v>31.83</v>
      </c>
      <c r="R178" s="194"/>
      <c r="S178" s="194">
        <v>6.92</v>
      </c>
      <c r="T178" s="194">
        <v>6.9155499999999996</v>
      </c>
      <c r="U178" s="194">
        <v>6.92</v>
      </c>
      <c r="V178" s="203"/>
      <c r="W178" s="333" t="s">
        <v>304</v>
      </c>
    </row>
    <row r="179" spans="1:23" ht="180" customHeight="1">
      <c r="A179" s="95">
        <v>46</v>
      </c>
      <c r="B179" s="204" t="s">
        <v>299</v>
      </c>
      <c r="C179" s="202" t="s">
        <v>29</v>
      </c>
      <c r="D179" s="129" t="s">
        <v>409</v>
      </c>
      <c r="E179" s="194">
        <v>318.88</v>
      </c>
      <c r="F179" s="259">
        <v>287</v>
      </c>
      <c r="G179" s="149"/>
      <c r="H179" s="149" t="s">
        <v>295</v>
      </c>
      <c r="I179" s="194">
        <v>115</v>
      </c>
      <c r="J179" s="194"/>
      <c r="K179" s="403">
        <f t="shared" si="23"/>
        <v>115</v>
      </c>
      <c r="L179" s="194"/>
      <c r="M179" s="210"/>
      <c r="N179" s="408"/>
      <c r="O179" s="355">
        <f t="shared" si="24"/>
        <v>115</v>
      </c>
      <c r="P179" s="395">
        <f t="shared" si="18"/>
        <v>0</v>
      </c>
      <c r="Q179" s="194">
        <v>31.88</v>
      </c>
      <c r="R179" s="194"/>
      <c r="S179" s="194"/>
      <c r="T179" s="194"/>
      <c r="U179" s="194"/>
      <c r="V179" s="203"/>
      <c r="W179" s="364" t="s">
        <v>470</v>
      </c>
    </row>
    <row r="180" spans="1:23" s="5" customFormat="1">
      <c r="A180" s="248"/>
      <c r="B180" s="249" t="s">
        <v>168</v>
      </c>
      <c r="C180" s="250"/>
      <c r="D180" s="260"/>
      <c r="E180" s="252">
        <f>SUM(E174:E179)</f>
        <v>1584.4499999999998</v>
      </c>
      <c r="F180" s="252">
        <f>SUM(F174:F179)</f>
        <v>1324.5700000000002</v>
      </c>
      <c r="G180" s="253"/>
      <c r="H180" s="261"/>
      <c r="I180" s="252">
        <f>SUM(I174:I179)</f>
        <v>799.22</v>
      </c>
      <c r="J180" s="252">
        <f>SUM(J174:J179)</f>
        <v>338.68</v>
      </c>
      <c r="K180" s="252">
        <f t="shared" si="23"/>
        <v>460.54</v>
      </c>
      <c r="L180" s="252"/>
      <c r="M180" s="252">
        <f t="shared" ref="M180:U180" si="25">SUM(M174:M179)</f>
        <v>338.68</v>
      </c>
      <c r="N180" s="252">
        <f>SUM(N174:N179)</f>
        <v>276.44</v>
      </c>
      <c r="O180" s="252">
        <f>SUM(O174:O179)</f>
        <v>410.06</v>
      </c>
      <c r="P180" s="252">
        <f t="shared" si="18"/>
        <v>62.240000000000009</v>
      </c>
      <c r="Q180" s="252">
        <f>SUM(Q174:Q179)</f>
        <v>147.17000000000002</v>
      </c>
      <c r="R180" s="252"/>
      <c r="S180" s="252">
        <f>SUM(S174:S179)</f>
        <v>35.479999999999997</v>
      </c>
      <c r="T180" s="252">
        <f t="shared" si="25"/>
        <v>35.475549999999998</v>
      </c>
      <c r="U180" s="252">
        <f t="shared" si="25"/>
        <v>14.219999999999999</v>
      </c>
      <c r="V180" s="250"/>
      <c r="W180" s="249"/>
    </row>
    <row r="181" spans="1:23">
      <c r="A181" s="538">
        <v>47</v>
      </c>
      <c r="B181" s="541" t="s">
        <v>86</v>
      </c>
      <c r="C181" s="451" t="s">
        <v>88</v>
      </c>
      <c r="D181" s="544" t="s">
        <v>410</v>
      </c>
      <c r="E181" s="547">
        <v>389.68</v>
      </c>
      <c r="F181" s="544">
        <v>350.71</v>
      </c>
      <c r="G181" s="493"/>
      <c r="H181" s="548">
        <v>41701</v>
      </c>
      <c r="I181" s="547">
        <v>140.28</v>
      </c>
      <c r="J181" s="544">
        <v>320.27999999999997</v>
      </c>
      <c r="K181" s="457">
        <f>SUM(I184,-J181)</f>
        <v>0</v>
      </c>
      <c r="L181" s="547"/>
      <c r="M181" s="544">
        <v>320.27999999999997</v>
      </c>
      <c r="N181" s="457">
        <v>320.27999999999997</v>
      </c>
      <c r="O181" s="457">
        <f>SUM(I184,-N181)</f>
        <v>0</v>
      </c>
      <c r="P181" s="457">
        <f t="shared" si="18"/>
        <v>0</v>
      </c>
      <c r="Q181" s="544">
        <v>38.97</v>
      </c>
      <c r="R181" s="262"/>
      <c r="S181" s="262"/>
      <c r="T181" s="544"/>
      <c r="U181" s="544"/>
      <c r="V181" s="549">
        <v>0.55000000000000004</v>
      </c>
      <c r="W181" s="550"/>
    </row>
    <row r="182" spans="1:23">
      <c r="A182" s="539"/>
      <c r="B182" s="542"/>
      <c r="C182" s="451"/>
      <c r="D182" s="545"/>
      <c r="E182" s="547"/>
      <c r="F182" s="545"/>
      <c r="G182" s="493"/>
      <c r="H182" s="548"/>
      <c r="I182" s="547"/>
      <c r="J182" s="545"/>
      <c r="K182" s="458">
        <f t="shared" si="23"/>
        <v>0</v>
      </c>
      <c r="L182" s="547"/>
      <c r="M182" s="545"/>
      <c r="N182" s="458"/>
      <c r="O182" s="458"/>
      <c r="P182" s="458">
        <f t="shared" si="18"/>
        <v>0</v>
      </c>
      <c r="Q182" s="545"/>
      <c r="R182" s="263"/>
      <c r="S182" s="263"/>
      <c r="T182" s="545"/>
      <c r="U182" s="545"/>
      <c r="V182" s="549"/>
      <c r="W182" s="550"/>
    </row>
    <row r="183" spans="1:23">
      <c r="A183" s="539"/>
      <c r="B183" s="542"/>
      <c r="C183" s="451"/>
      <c r="D183" s="545"/>
      <c r="E183" s="547"/>
      <c r="F183" s="545"/>
      <c r="G183" s="493"/>
      <c r="H183" s="130" t="s">
        <v>241</v>
      </c>
      <c r="I183" s="130">
        <v>180</v>
      </c>
      <c r="J183" s="545"/>
      <c r="K183" s="458">
        <f t="shared" si="23"/>
        <v>180</v>
      </c>
      <c r="L183" s="547"/>
      <c r="M183" s="545"/>
      <c r="N183" s="458"/>
      <c r="O183" s="458"/>
      <c r="P183" s="458">
        <f t="shared" si="18"/>
        <v>0</v>
      </c>
      <c r="Q183" s="545"/>
      <c r="R183" s="263"/>
      <c r="S183" s="263"/>
      <c r="T183" s="545"/>
      <c r="U183" s="545"/>
      <c r="V183" s="549"/>
      <c r="W183" s="550"/>
    </row>
    <row r="184" spans="1:23">
      <c r="A184" s="540"/>
      <c r="B184" s="543"/>
      <c r="C184" s="451"/>
      <c r="D184" s="546"/>
      <c r="E184" s="547"/>
      <c r="F184" s="546"/>
      <c r="G184" s="493"/>
      <c r="H184" s="1" t="s">
        <v>148</v>
      </c>
      <c r="I184" s="92">
        <f>SUM(I181:I183)</f>
        <v>320.27999999999997</v>
      </c>
      <c r="J184" s="546"/>
      <c r="K184" s="459">
        <f t="shared" si="23"/>
        <v>320.27999999999997</v>
      </c>
      <c r="L184" s="547"/>
      <c r="M184" s="546"/>
      <c r="N184" s="459"/>
      <c r="O184" s="459"/>
      <c r="P184" s="459">
        <f t="shared" si="18"/>
        <v>0</v>
      </c>
      <c r="Q184" s="546"/>
      <c r="R184" s="264"/>
      <c r="S184" s="264"/>
      <c r="T184" s="546"/>
      <c r="U184" s="546"/>
      <c r="V184" s="549"/>
      <c r="W184" s="550"/>
    </row>
    <row r="185" spans="1:23" s="5" customFormat="1">
      <c r="A185" s="265"/>
      <c r="B185" s="249" t="s">
        <v>183</v>
      </c>
      <c r="C185" s="250"/>
      <c r="D185" s="266"/>
      <c r="E185" s="252">
        <f>SUM(E181:E184)</f>
        <v>389.68</v>
      </c>
      <c r="F185" s="252">
        <f>SUM(F181)</f>
        <v>350.71</v>
      </c>
      <c r="G185" s="253"/>
      <c r="H185" s="267"/>
      <c r="I185" s="252">
        <f>SUM(I184)</f>
        <v>320.27999999999997</v>
      </c>
      <c r="J185" s="252">
        <f>SUM(J181)</f>
        <v>320.27999999999997</v>
      </c>
      <c r="K185" s="252">
        <f t="shared" si="23"/>
        <v>0</v>
      </c>
      <c r="L185" s="252"/>
      <c r="M185" s="252">
        <f>SUM(M181)</f>
        <v>320.27999999999997</v>
      </c>
      <c r="N185" s="252">
        <f t="shared" ref="N185:U185" si="26">SUM(N181)</f>
        <v>320.27999999999997</v>
      </c>
      <c r="O185" s="252">
        <f>SUM(O181)</f>
        <v>0</v>
      </c>
      <c r="P185" s="252">
        <f t="shared" si="18"/>
        <v>0</v>
      </c>
      <c r="Q185" s="252">
        <f t="shared" si="26"/>
        <v>38.97</v>
      </c>
      <c r="R185" s="252"/>
      <c r="S185" s="252">
        <f>SUM(S181)</f>
        <v>0</v>
      </c>
      <c r="T185" s="252">
        <f t="shared" si="26"/>
        <v>0</v>
      </c>
      <c r="U185" s="252">
        <f t="shared" si="26"/>
        <v>0</v>
      </c>
      <c r="V185" s="254"/>
      <c r="W185" s="253"/>
    </row>
    <row r="186" spans="1:23">
      <c r="A186" s="134"/>
      <c r="B186" s="128" t="s">
        <v>156</v>
      </c>
      <c r="C186" s="202"/>
      <c r="D186" s="268"/>
      <c r="E186" s="130"/>
      <c r="F186" s="130"/>
      <c r="G186" s="269"/>
      <c r="H186" s="130"/>
      <c r="I186" s="130"/>
      <c r="J186" s="130"/>
      <c r="K186" s="1"/>
      <c r="L186" s="130"/>
      <c r="M186" s="130"/>
      <c r="N186" s="1"/>
      <c r="O186" s="1"/>
      <c r="P186" s="1"/>
      <c r="Q186" s="130"/>
      <c r="R186" s="130"/>
      <c r="S186" s="130"/>
      <c r="T186" s="130"/>
      <c r="U186" s="130"/>
      <c r="V186" s="104"/>
      <c r="W186" s="136"/>
    </row>
    <row r="187" spans="1:23" s="278" customFormat="1" ht="153.75" customHeight="1">
      <c r="A187" s="270">
        <v>48</v>
      </c>
      <c r="B187" s="271" t="s">
        <v>310</v>
      </c>
      <c r="C187" s="272" t="s">
        <v>271</v>
      </c>
      <c r="D187" s="178"/>
      <c r="E187" s="273">
        <v>5</v>
      </c>
      <c r="F187" s="274"/>
      <c r="G187" s="275"/>
      <c r="H187" s="276"/>
      <c r="I187" s="130">
        <v>4</v>
      </c>
      <c r="J187" s="130">
        <v>4</v>
      </c>
      <c r="K187" s="1">
        <f t="shared" si="23"/>
        <v>0</v>
      </c>
      <c r="L187" s="1"/>
      <c r="M187" s="1">
        <v>4</v>
      </c>
      <c r="N187" s="1">
        <v>4</v>
      </c>
      <c r="O187" s="355">
        <f>SUM(I187,-N187)</f>
        <v>0</v>
      </c>
      <c r="P187" s="405">
        <f t="shared" si="18"/>
        <v>0</v>
      </c>
      <c r="Q187" s="277">
        <v>0.5</v>
      </c>
      <c r="R187" s="1"/>
      <c r="S187" s="1"/>
      <c r="T187" s="1"/>
      <c r="U187" s="1"/>
      <c r="V187" s="213"/>
      <c r="W187" s="136"/>
    </row>
    <row r="188" spans="1:23" s="5" customFormat="1">
      <c r="A188" s="279"/>
      <c r="B188" s="280" t="s">
        <v>284</v>
      </c>
      <c r="C188" s="281"/>
      <c r="D188" s="251"/>
      <c r="E188" s="282">
        <f>SUM(E187)</f>
        <v>5</v>
      </c>
      <c r="F188" s="281">
        <f>SUM(F187)</f>
        <v>0</v>
      </c>
      <c r="G188" s="253"/>
      <c r="H188" s="267"/>
      <c r="I188" s="282">
        <f>SUM(I187)</f>
        <v>4</v>
      </c>
      <c r="J188" s="252">
        <f>SUM(J187)</f>
        <v>4</v>
      </c>
      <c r="K188" s="252">
        <f t="shared" si="23"/>
        <v>0</v>
      </c>
      <c r="L188" s="252"/>
      <c r="M188" s="282">
        <f t="shared" ref="M188:U188" si="27">SUM(M187)</f>
        <v>4</v>
      </c>
      <c r="N188" s="281">
        <f t="shared" si="27"/>
        <v>4</v>
      </c>
      <c r="O188" s="281">
        <f>SUM(O187)</f>
        <v>0</v>
      </c>
      <c r="P188" s="282">
        <f t="shared" si="18"/>
        <v>0</v>
      </c>
      <c r="Q188" s="282">
        <f t="shared" si="27"/>
        <v>0.5</v>
      </c>
      <c r="R188" s="282"/>
      <c r="S188" s="281">
        <f>SUM(S187)</f>
        <v>0</v>
      </c>
      <c r="T188" s="282">
        <f t="shared" si="27"/>
        <v>0</v>
      </c>
      <c r="U188" s="281">
        <f t="shared" si="27"/>
        <v>0</v>
      </c>
      <c r="V188" s="254"/>
      <c r="W188" s="253"/>
    </row>
    <row r="189" spans="1:23">
      <c r="A189" s="95"/>
      <c r="B189" s="128" t="s">
        <v>155</v>
      </c>
      <c r="C189" s="202"/>
      <c r="D189" s="257"/>
      <c r="E189" s="194"/>
      <c r="F189" s="194"/>
      <c r="G189" s="149"/>
      <c r="H189" s="129"/>
      <c r="I189" s="194"/>
      <c r="J189" s="194"/>
      <c r="K189" s="403"/>
      <c r="L189" s="194"/>
      <c r="M189" s="194"/>
      <c r="N189" s="408"/>
      <c r="O189" s="355"/>
      <c r="P189" s="395"/>
      <c r="Q189" s="194"/>
      <c r="R189" s="194"/>
      <c r="S189" s="194"/>
      <c r="T189" s="194"/>
      <c r="U189" s="194"/>
      <c r="V189" s="203"/>
      <c r="W189" s="200"/>
    </row>
    <row r="190" spans="1:23" s="146" customFormat="1">
      <c r="A190" s="513">
        <v>49</v>
      </c>
      <c r="B190" s="532" t="s">
        <v>38</v>
      </c>
      <c r="C190" s="449" t="s">
        <v>37</v>
      </c>
      <c r="D190" s="506" t="s">
        <v>411</v>
      </c>
      <c r="E190" s="533">
        <v>496.76</v>
      </c>
      <c r="F190" s="442">
        <v>447.08</v>
      </c>
      <c r="G190" s="534" t="s">
        <v>111</v>
      </c>
      <c r="H190" s="319" t="s">
        <v>197</v>
      </c>
      <c r="I190" s="317">
        <v>40</v>
      </c>
      <c r="J190" s="494">
        <v>320</v>
      </c>
      <c r="K190" s="428">
        <f>SUM(I194,-J190)</f>
        <v>127.07999999999998</v>
      </c>
      <c r="L190" s="436"/>
      <c r="M190" s="450">
        <v>320</v>
      </c>
      <c r="N190" s="437">
        <v>320</v>
      </c>
      <c r="O190" s="428">
        <f>SUM(I194,-N190)</f>
        <v>127.07999999999998</v>
      </c>
      <c r="P190" s="428">
        <f t="shared" si="18"/>
        <v>0</v>
      </c>
      <c r="Q190" s="436">
        <v>49.68</v>
      </c>
      <c r="R190" s="494">
        <v>32</v>
      </c>
      <c r="S190" s="450">
        <v>32</v>
      </c>
      <c r="T190" s="450">
        <v>32</v>
      </c>
      <c r="U190" s="494">
        <v>32</v>
      </c>
      <c r="V190" s="501">
        <v>1</v>
      </c>
      <c r="W190" s="489" t="s">
        <v>449</v>
      </c>
    </row>
    <row r="191" spans="1:23" s="146" customFormat="1">
      <c r="A191" s="514"/>
      <c r="B191" s="532"/>
      <c r="C191" s="449"/>
      <c r="D191" s="507"/>
      <c r="E191" s="533"/>
      <c r="F191" s="443"/>
      <c r="G191" s="534"/>
      <c r="H191" s="322" t="s">
        <v>198</v>
      </c>
      <c r="I191" s="321">
        <v>100</v>
      </c>
      <c r="J191" s="495"/>
      <c r="K191" s="429">
        <f t="shared" si="23"/>
        <v>100</v>
      </c>
      <c r="L191" s="436"/>
      <c r="M191" s="450"/>
      <c r="N191" s="437"/>
      <c r="O191" s="429"/>
      <c r="P191" s="429">
        <f t="shared" si="18"/>
        <v>0</v>
      </c>
      <c r="Q191" s="436"/>
      <c r="R191" s="495"/>
      <c r="S191" s="450"/>
      <c r="T191" s="450"/>
      <c r="U191" s="495"/>
      <c r="V191" s="501"/>
      <c r="W191" s="489"/>
    </row>
    <row r="192" spans="1:23" s="146" customFormat="1">
      <c r="A192" s="514"/>
      <c r="B192" s="532"/>
      <c r="C192" s="449"/>
      <c r="D192" s="507"/>
      <c r="E192" s="533"/>
      <c r="F192" s="443"/>
      <c r="G192" s="534"/>
      <c r="H192" s="323">
        <v>41344</v>
      </c>
      <c r="I192" s="321">
        <v>180</v>
      </c>
      <c r="J192" s="495"/>
      <c r="K192" s="429">
        <f t="shared" si="23"/>
        <v>180</v>
      </c>
      <c r="L192" s="436"/>
      <c r="M192" s="450"/>
      <c r="N192" s="437"/>
      <c r="O192" s="429"/>
      <c r="P192" s="429">
        <f t="shared" si="18"/>
        <v>0</v>
      </c>
      <c r="Q192" s="436"/>
      <c r="R192" s="495"/>
      <c r="S192" s="450"/>
      <c r="T192" s="450"/>
      <c r="U192" s="495"/>
      <c r="V192" s="501"/>
      <c r="W192" s="489"/>
    </row>
    <row r="193" spans="1:23" s="146" customFormat="1">
      <c r="A193" s="514"/>
      <c r="B193" s="532"/>
      <c r="C193" s="449"/>
      <c r="D193" s="507"/>
      <c r="E193" s="533"/>
      <c r="F193" s="443"/>
      <c r="G193" s="534"/>
      <c r="H193" s="229" t="s">
        <v>439</v>
      </c>
      <c r="I193" s="322">
        <v>127.08</v>
      </c>
      <c r="J193" s="495"/>
      <c r="K193" s="429">
        <f t="shared" si="23"/>
        <v>127.08</v>
      </c>
      <c r="L193" s="436"/>
      <c r="M193" s="450"/>
      <c r="N193" s="437"/>
      <c r="O193" s="429"/>
      <c r="P193" s="429">
        <f t="shared" si="18"/>
        <v>0</v>
      </c>
      <c r="Q193" s="436"/>
      <c r="R193" s="495"/>
      <c r="S193" s="450"/>
      <c r="T193" s="450"/>
      <c r="U193" s="495"/>
      <c r="V193" s="501"/>
      <c r="W193" s="489"/>
    </row>
    <row r="194" spans="1:23" s="146" customFormat="1">
      <c r="A194" s="515"/>
      <c r="B194" s="532"/>
      <c r="C194" s="449"/>
      <c r="D194" s="508"/>
      <c r="E194" s="533"/>
      <c r="F194" s="444"/>
      <c r="G194" s="534"/>
      <c r="H194" s="213" t="s">
        <v>148</v>
      </c>
      <c r="I194" s="115">
        <f>SUM(I190:I193)</f>
        <v>447.08</v>
      </c>
      <c r="J194" s="496"/>
      <c r="K194" s="430">
        <f t="shared" si="23"/>
        <v>447.08</v>
      </c>
      <c r="L194" s="436"/>
      <c r="M194" s="450"/>
      <c r="N194" s="437"/>
      <c r="O194" s="430"/>
      <c r="P194" s="430">
        <f t="shared" si="18"/>
        <v>0</v>
      </c>
      <c r="Q194" s="436"/>
      <c r="R194" s="496"/>
      <c r="S194" s="450"/>
      <c r="T194" s="450"/>
      <c r="U194" s="496"/>
      <c r="V194" s="501"/>
      <c r="W194" s="489"/>
    </row>
    <row r="195" spans="1:23" s="5" customFormat="1" ht="40.5">
      <c r="A195" s="248"/>
      <c r="B195" s="283" t="s">
        <v>169</v>
      </c>
      <c r="C195" s="252"/>
      <c r="D195" s="260"/>
      <c r="E195" s="250">
        <f>SUM(E190)</f>
        <v>496.76</v>
      </c>
      <c r="F195" s="250">
        <f>SUM(F190)</f>
        <v>447.08</v>
      </c>
      <c r="G195" s="253"/>
      <c r="H195" s="254"/>
      <c r="I195" s="284">
        <f>SUM(I194)</f>
        <v>447.08</v>
      </c>
      <c r="J195" s="284">
        <f>SUM(J190)</f>
        <v>320</v>
      </c>
      <c r="K195" s="284">
        <f t="shared" si="23"/>
        <v>127.07999999999998</v>
      </c>
      <c r="L195" s="254"/>
      <c r="M195" s="284">
        <f>SUM(M190)</f>
        <v>320</v>
      </c>
      <c r="N195" s="284">
        <f>SUM(N190)</f>
        <v>320</v>
      </c>
      <c r="O195" s="284">
        <f>SUM(O190)</f>
        <v>127.07999999999998</v>
      </c>
      <c r="P195" s="284">
        <f t="shared" si="18"/>
        <v>0</v>
      </c>
      <c r="Q195" s="254">
        <f>SUM(Q190)</f>
        <v>49.68</v>
      </c>
      <c r="R195" s="254"/>
      <c r="S195" s="284">
        <f>SUM(S190)</f>
        <v>32</v>
      </c>
      <c r="T195" s="284">
        <f>SUM(T190)</f>
        <v>32</v>
      </c>
      <c r="U195" s="284">
        <f>SUM(U190)</f>
        <v>32</v>
      </c>
      <c r="V195" s="255"/>
      <c r="W195" s="249"/>
    </row>
    <row r="196" spans="1:23">
      <c r="A196" s="95"/>
      <c r="B196" s="285" t="s">
        <v>154</v>
      </c>
      <c r="C196" s="202"/>
      <c r="D196" s="257"/>
      <c r="E196" s="203"/>
      <c r="F196" s="203"/>
      <c r="G196" s="149"/>
      <c r="H196" s="194"/>
      <c r="I196" s="194"/>
      <c r="J196" s="194"/>
      <c r="K196" s="403"/>
      <c r="L196" s="194"/>
      <c r="M196" s="194"/>
      <c r="N196" s="408"/>
      <c r="O196" s="355"/>
      <c r="P196" s="395"/>
      <c r="Q196" s="194"/>
      <c r="R196" s="194"/>
      <c r="S196" s="194"/>
      <c r="T196" s="194"/>
      <c r="U196" s="194"/>
      <c r="V196" s="211"/>
      <c r="W196" s="200"/>
    </row>
    <row r="197" spans="1:23">
      <c r="A197" s="502">
        <v>50</v>
      </c>
      <c r="B197" s="489" t="s">
        <v>41</v>
      </c>
      <c r="C197" s="451" t="s">
        <v>45</v>
      </c>
      <c r="D197" s="490" t="s">
        <v>412</v>
      </c>
      <c r="E197" s="448">
        <v>1493.57</v>
      </c>
      <c r="F197" s="481">
        <v>1344.21</v>
      </c>
      <c r="G197" s="531" t="s">
        <v>278</v>
      </c>
      <c r="H197" s="104" t="s">
        <v>202</v>
      </c>
      <c r="I197" s="194">
        <v>547</v>
      </c>
      <c r="J197" s="481">
        <v>945.61</v>
      </c>
      <c r="K197" s="425">
        <f>SUM(I199,-J197)</f>
        <v>0</v>
      </c>
      <c r="L197" s="448"/>
      <c r="M197" s="448">
        <v>945.61</v>
      </c>
      <c r="N197" s="449">
        <v>945.61</v>
      </c>
      <c r="O197" s="425">
        <f>SUM(I199,-N197)</f>
        <v>0</v>
      </c>
      <c r="P197" s="425">
        <f t="shared" si="18"/>
        <v>0</v>
      </c>
      <c r="Q197" s="448">
        <v>149.36000000000001</v>
      </c>
      <c r="R197" s="481">
        <v>143.38</v>
      </c>
      <c r="S197" s="448">
        <v>143.38</v>
      </c>
      <c r="T197" s="448">
        <v>143.38</v>
      </c>
      <c r="U197" s="448">
        <v>143.38</v>
      </c>
      <c r="V197" s="509">
        <v>1</v>
      </c>
      <c r="W197" s="505" t="s">
        <v>413</v>
      </c>
    </row>
    <row r="198" spans="1:23">
      <c r="A198" s="503"/>
      <c r="B198" s="489"/>
      <c r="C198" s="451"/>
      <c r="D198" s="491"/>
      <c r="E198" s="448"/>
      <c r="F198" s="482"/>
      <c r="G198" s="531"/>
      <c r="H198" s="104" t="s">
        <v>203</v>
      </c>
      <c r="I198" s="194">
        <v>398.61</v>
      </c>
      <c r="J198" s="482"/>
      <c r="K198" s="426"/>
      <c r="L198" s="448"/>
      <c r="M198" s="448"/>
      <c r="N198" s="449"/>
      <c r="O198" s="426"/>
      <c r="P198" s="426">
        <f t="shared" si="18"/>
        <v>0</v>
      </c>
      <c r="Q198" s="448"/>
      <c r="R198" s="482"/>
      <c r="S198" s="448"/>
      <c r="T198" s="448"/>
      <c r="U198" s="448"/>
      <c r="V198" s="509"/>
      <c r="W198" s="505"/>
    </row>
    <row r="199" spans="1:23">
      <c r="A199" s="503"/>
      <c r="B199" s="489"/>
      <c r="C199" s="451"/>
      <c r="D199" s="491"/>
      <c r="E199" s="448"/>
      <c r="F199" s="482"/>
      <c r="G199" s="531"/>
      <c r="H199" s="213" t="s">
        <v>148</v>
      </c>
      <c r="I199" s="144">
        <f>SUM(I197:I198)</f>
        <v>945.61</v>
      </c>
      <c r="J199" s="482"/>
      <c r="K199" s="426"/>
      <c r="L199" s="448"/>
      <c r="M199" s="448"/>
      <c r="N199" s="449"/>
      <c r="O199" s="426"/>
      <c r="P199" s="426">
        <f t="shared" si="18"/>
        <v>0</v>
      </c>
      <c r="Q199" s="448"/>
      <c r="R199" s="482"/>
      <c r="S199" s="448"/>
      <c r="T199" s="448"/>
      <c r="U199" s="448"/>
      <c r="V199" s="509"/>
      <c r="W199" s="505"/>
    </row>
    <row r="200" spans="1:23" ht="59.25" customHeight="1">
      <c r="A200" s="504"/>
      <c r="B200" s="489"/>
      <c r="C200" s="451"/>
      <c r="D200" s="492"/>
      <c r="E200" s="448"/>
      <c r="F200" s="483"/>
      <c r="G200" s="531"/>
      <c r="H200" s="210"/>
      <c r="I200" s="210"/>
      <c r="J200" s="483"/>
      <c r="K200" s="427"/>
      <c r="L200" s="448"/>
      <c r="M200" s="448"/>
      <c r="N200" s="449"/>
      <c r="O200" s="427"/>
      <c r="P200" s="427">
        <f t="shared" ref="P200:P263" si="28">SUM(M200,-N200)</f>
        <v>0</v>
      </c>
      <c r="Q200" s="448"/>
      <c r="R200" s="483"/>
      <c r="S200" s="448"/>
      <c r="T200" s="448"/>
      <c r="U200" s="448"/>
      <c r="V200" s="509"/>
      <c r="W200" s="505"/>
    </row>
    <row r="201" spans="1:23">
      <c r="A201" s="95"/>
      <c r="B201" s="128" t="s">
        <v>155</v>
      </c>
      <c r="C201" s="202"/>
      <c r="D201" s="222"/>
      <c r="E201" s="194"/>
      <c r="F201" s="194"/>
      <c r="G201" s="149"/>
      <c r="H201" s="104"/>
      <c r="I201" s="194"/>
      <c r="J201" s="194"/>
      <c r="K201" s="403"/>
      <c r="L201" s="194"/>
      <c r="M201" s="194"/>
      <c r="N201" s="408"/>
      <c r="O201" s="355"/>
      <c r="P201" s="395"/>
      <c r="Q201" s="194"/>
      <c r="R201" s="194"/>
      <c r="S201" s="194"/>
      <c r="T201" s="194"/>
      <c r="U201" s="194"/>
      <c r="V201" s="211"/>
      <c r="W201" s="286"/>
    </row>
    <row r="202" spans="1:23" ht="21" customHeight="1">
      <c r="A202" s="513">
        <v>51</v>
      </c>
      <c r="B202" s="527" t="s">
        <v>42</v>
      </c>
      <c r="C202" s="451" t="s">
        <v>45</v>
      </c>
      <c r="D202" s="528">
        <v>40545</v>
      </c>
      <c r="E202" s="448">
        <v>374</v>
      </c>
      <c r="F202" s="481">
        <v>336.6</v>
      </c>
      <c r="G202" s="493" t="s">
        <v>278</v>
      </c>
      <c r="H202" s="331">
        <v>40545</v>
      </c>
      <c r="I202" s="315">
        <v>120</v>
      </c>
      <c r="J202" s="516">
        <v>254.64</v>
      </c>
      <c r="K202" s="431">
        <f>SUM(I205,-J202)</f>
        <v>81.95999999999998</v>
      </c>
      <c r="L202" s="493"/>
      <c r="M202" s="493">
        <v>254.64</v>
      </c>
      <c r="N202" s="524">
        <v>254.64</v>
      </c>
      <c r="O202" s="431">
        <f>SUM(I205,-N202)</f>
        <v>81.95999999999998</v>
      </c>
      <c r="P202" s="431">
        <f t="shared" si="28"/>
        <v>0</v>
      </c>
      <c r="Q202" s="519">
        <v>37.4</v>
      </c>
      <c r="R202" s="516">
        <v>28.29</v>
      </c>
      <c r="S202" s="493">
        <v>28.29</v>
      </c>
      <c r="T202" s="493">
        <v>28.29</v>
      </c>
      <c r="U202" s="493">
        <v>28.29</v>
      </c>
      <c r="V202" s="509">
        <v>1</v>
      </c>
      <c r="W202" s="505" t="s">
        <v>450</v>
      </c>
    </row>
    <row r="203" spans="1:23">
      <c r="A203" s="514"/>
      <c r="B203" s="527"/>
      <c r="C203" s="451"/>
      <c r="D203" s="529"/>
      <c r="E203" s="448"/>
      <c r="F203" s="482"/>
      <c r="G203" s="493"/>
      <c r="H203" s="238" t="s">
        <v>204</v>
      </c>
      <c r="I203" s="210">
        <v>134.63999999999999</v>
      </c>
      <c r="J203" s="517"/>
      <c r="K203" s="432"/>
      <c r="L203" s="493"/>
      <c r="M203" s="493"/>
      <c r="N203" s="524"/>
      <c r="O203" s="525"/>
      <c r="P203" s="432">
        <f t="shared" si="28"/>
        <v>0</v>
      </c>
      <c r="Q203" s="519"/>
      <c r="R203" s="517"/>
      <c r="S203" s="493"/>
      <c r="T203" s="493"/>
      <c r="U203" s="493"/>
      <c r="V203" s="509"/>
      <c r="W203" s="505"/>
    </row>
    <row r="204" spans="1:23">
      <c r="A204" s="514"/>
      <c r="B204" s="527"/>
      <c r="C204" s="451"/>
      <c r="D204" s="529"/>
      <c r="E204" s="448"/>
      <c r="F204" s="482"/>
      <c r="G204" s="493"/>
      <c r="H204" s="318" t="s">
        <v>440</v>
      </c>
      <c r="I204" s="114">
        <v>81.96</v>
      </c>
      <c r="J204" s="517"/>
      <c r="K204" s="432"/>
      <c r="L204" s="493"/>
      <c r="M204" s="493"/>
      <c r="N204" s="524"/>
      <c r="O204" s="525"/>
      <c r="P204" s="432">
        <f t="shared" si="28"/>
        <v>0</v>
      </c>
      <c r="Q204" s="519"/>
      <c r="R204" s="517"/>
      <c r="S204" s="493"/>
      <c r="T204" s="493"/>
      <c r="U204" s="493"/>
      <c r="V204" s="509"/>
      <c r="W204" s="505"/>
    </row>
    <row r="205" spans="1:23" ht="51" customHeight="1">
      <c r="A205" s="515"/>
      <c r="B205" s="527"/>
      <c r="C205" s="451"/>
      <c r="D205" s="530"/>
      <c r="E205" s="448"/>
      <c r="F205" s="483"/>
      <c r="G205" s="493"/>
      <c r="H205" s="276" t="s">
        <v>148</v>
      </c>
      <c r="I205" s="92">
        <f>SUM(I202:I204)</f>
        <v>336.59999999999997</v>
      </c>
      <c r="J205" s="518"/>
      <c r="K205" s="433"/>
      <c r="L205" s="493"/>
      <c r="M205" s="493"/>
      <c r="N205" s="524"/>
      <c r="O205" s="526"/>
      <c r="P205" s="433">
        <f t="shared" si="28"/>
        <v>0</v>
      </c>
      <c r="Q205" s="519"/>
      <c r="R205" s="518"/>
      <c r="S205" s="493"/>
      <c r="T205" s="493"/>
      <c r="U205" s="493"/>
      <c r="V205" s="509"/>
      <c r="W205" s="505"/>
    </row>
    <row r="206" spans="1:23" ht="24" customHeight="1">
      <c r="A206" s="513">
        <v>52</v>
      </c>
      <c r="B206" s="489" t="s">
        <v>43</v>
      </c>
      <c r="C206" s="451" t="s">
        <v>45</v>
      </c>
      <c r="D206" s="490" t="s">
        <v>414</v>
      </c>
      <c r="E206" s="448">
        <v>343.39</v>
      </c>
      <c r="F206" s="481">
        <v>309.05</v>
      </c>
      <c r="G206" s="493" t="s">
        <v>278</v>
      </c>
      <c r="H206" s="327" t="s">
        <v>205</v>
      </c>
      <c r="I206" s="315">
        <v>100</v>
      </c>
      <c r="J206" s="516">
        <v>223</v>
      </c>
      <c r="K206" s="431">
        <f>SUM(I209,-J206)</f>
        <v>86.050000000000011</v>
      </c>
      <c r="L206" s="493"/>
      <c r="M206" s="519">
        <v>223</v>
      </c>
      <c r="N206" s="520">
        <v>223</v>
      </c>
      <c r="O206" s="431">
        <f>SUM(I209,-N206)</f>
        <v>86.050000000000011</v>
      </c>
      <c r="P206" s="431">
        <f t="shared" si="28"/>
        <v>0</v>
      </c>
      <c r="Q206" s="493">
        <v>34.340000000000003</v>
      </c>
      <c r="R206" s="521">
        <v>11.11</v>
      </c>
      <c r="S206" s="493">
        <v>11.11</v>
      </c>
      <c r="T206" s="493">
        <v>11.11</v>
      </c>
      <c r="U206" s="493">
        <v>11.11</v>
      </c>
      <c r="V206" s="484">
        <v>1</v>
      </c>
      <c r="W206" s="505" t="s">
        <v>451</v>
      </c>
    </row>
    <row r="207" spans="1:23">
      <c r="A207" s="514"/>
      <c r="B207" s="489"/>
      <c r="C207" s="451"/>
      <c r="D207" s="491"/>
      <c r="E207" s="448"/>
      <c r="F207" s="482"/>
      <c r="G207" s="493"/>
      <c r="H207" s="238">
        <v>41975</v>
      </c>
      <c r="I207" s="196">
        <v>123</v>
      </c>
      <c r="J207" s="517"/>
      <c r="K207" s="432"/>
      <c r="L207" s="493"/>
      <c r="M207" s="519"/>
      <c r="N207" s="520"/>
      <c r="O207" s="432"/>
      <c r="P207" s="432">
        <f t="shared" si="28"/>
        <v>0</v>
      </c>
      <c r="Q207" s="493"/>
      <c r="R207" s="522"/>
      <c r="S207" s="493"/>
      <c r="T207" s="493"/>
      <c r="U207" s="493"/>
      <c r="V207" s="484"/>
      <c r="W207" s="505"/>
    </row>
    <row r="208" spans="1:23">
      <c r="A208" s="514"/>
      <c r="B208" s="489"/>
      <c r="C208" s="451"/>
      <c r="D208" s="491"/>
      <c r="E208" s="448"/>
      <c r="F208" s="482"/>
      <c r="G208" s="493"/>
      <c r="H208" s="318" t="s">
        <v>441</v>
      </c>
      <c r="I208" s="114">
        <v>86.05</v>
      </c>
      <c r="J208" s="517"/>
      <c r="K208" s="432"/>
      <c r="L208" s="493"/>
      <c r="M208" s="519"/>
      <c r="N208" s="520"/>
      <c r="O208" s="432"/>
      <c r="P208" s="432">
        <f t="shared" si="28"/>
        <v>0</v>
      </c>
      <c r="Q208" s="493"/>
      <c r="R208" s="522"/>
      <c r="S208" s="493"/>
      <c r="T208" s="493"/>
      <c r="U208" s="493"/>
      <c r="V208" s="484"/>
      <c r="W208" s="505"/>
    </row>
    <row r="209" spans="1:26" ht="44.25" customHeight="1">
      <c r="A209" s="515"/>
      <c r="B209" s="489"/>
      <c r="C209" s="451"/>
      <c r="D209" s="492"/>
      <c r="E209" s="448"/>
      <c r="F209" s="483"/>
      <c r="G209" s="493"/>
      <c r="H209" s="83" t="s">
        <v>148</v>
      </c>
      <c r="I209" s="92">
        <f>SUM(I206:I208)</f>
        <v>309.05</v>
      </c>
      <c r="J209" s="518"/>
      <c r="K209" s="433"/>
      <c r="L209" s="493"/>
      <c r="M209" s="519"/>
      <c r="N209" s="520"/>
      <c r="O209" s="433"/>
      <c r="P209" s="433">
        <f t="shared" si="28"/>
        <v>0</v>
      </c>
      <c r="Q209" s="493"/>
      <c r="R209" s="523"/>
      <c r="S209" s="493"/>
      <c r="T209" s="493"/>
      <c r="U209" s="493"/>
      <c r="V209" s="484"/>
      <c r="W209" s="505"/>
    </row>
    <row r="210" spans="1:26" ht="90" customHeight="1">
      <c r="A210" s="95">
        <v>53</v>
      </c>
      <c r="B210" s="200" t="s">
        <v>44</v>
      </c>
      <c r="C210" s="202" t="s">
        <v>45</v>
      </c>
      <c r="D210" s="104" t="s">
        <v>415</v>
      </c>
      <c r="E210" s="194">
        <v>227.94</v>
      </c>
      <c r="F210" s="194">
        <v>205.15</v>
      </c>
      <c r="G210" s="149" t="s">
        <v>112</v>
      </c>
      <c r="H210" s="223" t="s">
        <v>309</v>
      </c>
      <c r="I210" s="144">
        <v>164.06</v>
      </c>
      <c r="J210" s="194">
        <v>164.06</v>
      </c>
      <c r="K210" s="403">
        <f>SUM(I210,-J210)</f>
        <v>0</v>
      </c>
      <c r="L210" s="194"/>
      <c r="M210" s="194">
        <v>164.06</v>
      </c>
      <c r="N210" s="408">
        <v>164.06</v>
      </c>
      <c r="O210" s="355">
        <f>SUM(I210,-N210)</f>
        <v>0</v>
      </c>
      <c r="P210" s="395">
        <f t="shared" si="28"/>
        <v>0</v>
      </c>
      <c r="Q210" s="194">
        <v>22.79</v>
      </c>
      <c r="R210" s="194">
        <v>9.18</v>
      </c>
      <c r="S210" s="194">
        <v>9.1199999999999992</v>
      </c>
      <c r="T210" s="194">
        <v>9.1199999999999992</v>
      </c>
      <c r="U210" s="194">
        <v>9.1199999999999992</v>
      </c>
      <c r="V210" s="211">
        <v>0.68</v>
      </c>
      <c r="W210" s="286" t="s">
        <v>399</v>
      </c>
      <c r="Z210" s="287"/>
    </row>
    <row r="211" spans="1:26" s="5" customFormat="1">
      <c r="A211" s="248"/>
      <c r="B211" s="249" t="s">
        <v>171</v>
      </c>
      <c r="C211" s="250"/>
      <c r="D211" s="251"/>
      <c r="E211" s="252">
        <f>SUM(E197:E210)</f>
        <v>2438.9</v>
      </c>
      <c r="F211" s="252">
        <f>SUM(F197:F210)</f>
        <v>2195.0099999999998</v>
      </c>
      <c r="G211" s="253"/>
      <c r="H211" s="267"/>
      <c r="I211" s="284">
        <f>SUM(I199,I205,I209,I210)</f>
        <v>1755.32</v>
      </c>
      <c r="J211" s="284">
        <f>SUM(J197:J210)</f>
        <v>1587.31</v>
      </c>
      <c r="K211" s="284">
        <f>SUM(I211,-J211)</f>
        <v>168.01</v>
      </c>
      <c r="L211" s="252"/>
      <c r="M211" s="252">
        <f t="shared" ref="M211:U211" si="29">SUM(M197:M210)</f>
        <v>1587.31</v>
      </c>
      <c r="N211" s="252">
        <f>SUM(N197:N210)</f>
        <v>1587.31</v>
      </c>
      <c r="O211" s="252">
        <f>SUM(O197:O210)</f>
        <v>168.01</v>
      </c>
      <c r="P211" s="252">
        <f t="shared" si="28"/>
        <v>0</v>
      </c>
      <c r="Q211" s="252">
        <f t="shared" si="29"/>
        <v>243.89000000000001</v>
      </c>
      <c r="R211" s="252"/>
      <c r="S211" s="252">
        <f>SUM(S197:S210)</f>
        <v>191.89999999999998</v>
      </c>
      <c r="T211" s="252">
        <f t="shared" si="29"/>
        <v>191.89999999999998</v>
      </c>
      <c r="U211" s="252">
        <f t="shared" si="29"/>
        <v>191.89999999999998</v>
      </c>
      <c r="V211" s="288"/>
      <c r="W211" s="289"/>
      <c r="Z211" s="8"/>
    </row>
    <row r="212" spans="1:26">
      <c r="A212" s="95"/>
      <c r="B212" s="128" t="s">
        <v>155</v>
      </c>
      <c r="C212" s="202"/>
      <c r="D212" s="222"/>
      <c r="E212" s="194"/>
      <c r="F212" s="194"/>
      <c r="G212" s="149"/>
      <c r="H212" s="223"/>
      <c r="I212" s="194"/>
      <c r="J212" s="194"/>
      <c r="K212" s="403"/>
      <c r="L212" s="194"/>
      <c r="M212" s="194"/>
      <c r="N212" s="408"/>
      <c r="O212" s="355"/>
      <c r="P212" s="395"/>
      <c r="Q212" s="194"/>
      <c r="R212" s="194"/>
      <c r="S212" s="194"/>
      <c r="T212" s="194"/>
      <c r="U212" s="194"/>
      <c r="V212" s="211"/>
      <c r="W212" s="286"/>
      <c r="Z212" s="287"/>
    </row>
    <row r="213" spans="1:26">
      <c r="A213" s="502">
        <v>54</v>
      </c>
      <c r="B213" s="489" t="s">
        <v>46</v>
      </c>
      <c r="C213" s="451" t="s">
        <v>50</v>
      </c>
      <c r="D213" s="490" t="s">
        <v>416</v>
      </c>
      <c r="E213" s="448">
        <v>485</v>
      </c>
      <c r="F213" s="481">
        <v>436.5</v>
      </c>
      <c r="G213" s="493" t="s">
        <v>278</v>
      </c>
      <c r="H213" s="452" t="s">
        <v>206</v>
      </c>
      <c r="I213" s="448">
        <v>145.5</v>
      </c>
      <c r="J213" s="481">
        <v>436.5</v>
      </c>
      <c r="K213" s="425">
        <f>SUM(I218,-J213)</f>
        <v>0</v>
      </c>
      <c r="L213" s="448"/>
      <c r="M213" s="448">
        <v>436.5</v>
      </c>
      <c r="N213" s="449">
        <v>392.85</v>
      </c>
      <c r="O213" s="425">
        <f>SUM(I218,-N213)</f>
        <v>43.649999999999977</v>
      </c>
      <c r="P213" s="425">
        <f t="shared" si="28"/>
        <v>43.649999999999977</v>
      </c>
      <c r="Q213" s="448">
        <v>48.5</v>
      </c>
      <c r="R213" s="481">
        <v>48.5</v>
      </c>
      <c r="S213" s="481">
        <v>48.5</v>
      </c>
      <c r="T213" s="448">
        <v>48.5</v>
      </c>
      <c r="U213" s="448">
        <v>44.14</v>
      </c>
      <c r="V213" s="509">
        <v>1</v>
      </c>
      <c r="W213" s="511" t="s">
        <v>442</v>
      </c>
    </row>
    <row r="214" spans="1:26">
      <c r="A214" s="503"/>
      <c r="B214" s="489"/>
      <c r="C214" s="451"/>
      <c r="D214" s="491"/>
      <c r="E214" s="448"/>
      <c r="F214" s="482"/>
      <c r="G214" s="493"/>
      <c r="H214" s="452"/>
      <c r="I214" s="448"/>
      <c r="J214" s="482"/>
      <c r="K214" s="426">
        <f t="shared" ref="K214:K230" si="30">SUM(I214,-J214)</f>
        <v>0</v>
      </c>
      <c r="L214" s="448"/>
      <c r="M214" s="448"/>
      <c r="N214" s="449"/>
      <c r="O214" s="426"/>
      <c r="P214" s="426">
        <f t="shared" si="28"/>
        <v>0</v>
      </c>
      <c r="Q214" s="448"/>
      <c r="R214" s="482"/>
      <c r="S214" s="482"/>
      <c r="T214" s="448"/>
      <c r="U214" s="448"/>
      <c r="V214" s="509"/>
      <c r="W214" s="511"/>
    </row>
    <row r="215" spans="1:26">
      <c r="A215" s="503"/>
      <c r="B215" s="489"/>
      <c r="C215" s="451"/>
      <c r="D215" s="491"/>
      <c r="E215" s="448"/>
      <c r="F215" s="482"/>
      <c r="G215" s="493"/>
      <c r="H215" s="129" t="s">
        <v>207</v>
      </c>
      <c r="I215" s="194">
        <v>174.6</v>
      </c>
      <c r="J215" s="482"/>
      <c r="K215" s="426">
        <f t="shared" si="30"/>
        <v>174.6</v>
      </c>
      <c r="L215" s="448"/>
      <c r="M215" s="448"/>
      <c r="N215" s="449"/>
      <c r="O215" s="426"/>
      <c r="P215" s="426">
        <f t="shared" si="28"/>
        <v>0</v>
      </c>
      <c r="Q215" s="448"/>
      <c r="R215" s="482"/>
      <c r="S215" s="482"/>
      <c r="T215" s="448"/>
      <c r="U215" s="448"/>
      <c r="V215" s="509"/>
      <c r="W215" s="511"/>
    </row>
    <row r="216" spans="1:26">
      <c r="A216" s="503"/>
      <c r="B216" s="489"/>
      <c r="C216" s="451"/>
      <c r="D216" s="491"/>
      <c r="E216" s="448"/>
      <c r="F216" s="482"/>
      <c r="G216" s="493"/>
      <c r="H216" s="129">
        <v>41704</v>
      </c>
      <c r="I216" s="194">
        <v>72.75</v>
      </c>
      <c r="J216" s="482"/>
      <c r="K216" s="426">
        <f t="shared" si="30"/>
        <v>72.75</v>
      </c>
      <c r="L216" s="448"/>
      <c r="M216" s="448"/>
      <c r="N216" s="449"/>
      <c r="O216" s="426"/>
      <c r="P216" s="426">
        <f t="shared" si="28"/>
        <v>0</v>
      </c>
      <c r="Q216" s="448"/>
      <c r="R216" s="482"/>
      <c r="S216" s="482"/>
      <c r="T216" s="448"/>
      <c r="U216" s="448"/>
      <c r="V216" s="509"/>
      <c r="W216" s="511"/>
    </row>
    <row r="217" spans="1:26">
      <c r="A217" s="503"/>
      <c r="B217" s="489"/>
      <c r="C217" s="451"/>
      <c r="D217" s="491"/>
      <c r="E217" s="448"/>
      <c r="F217" s="482"/>
      <c r="G217" s="493"/>
      <c r="H217" s="129" t="s">
        <v>208</v>
      </c>
      <c r="I217" s="194">
        <v>43.65</v>
      </c>
      <c r="J217" s="482"/>
      <c r="K217" s="426">
        <f t="shared" si="30"/>
        <v>43.65</v>
      </c>
      <c r="L217" s="448"/>
      <c r="M217" s="448"/>
      <c r="N217" s="449"/>
      <c r="O217" s="426"/>
      <c r="P217" s="426">
        <f t="shared" si="28"/>
        <v>0</v>
      </c>
      <c r="Q217" s="448"/>
      <c r="R217" s="482"/>
      <c r="S217" s="482"/>
      <c r="T217" s="448"/>
      <c r="U217" s="448"/>
      <c r="V217" s="509"/>
      <c r="W217" s="511"/>
    </row>
    <row r="218" spans="1:26">
      <c r="A218" s="504"/>
      <c r="B218" s="489"/>
      <c r="C218" s="451"/>
      <c r="D218" s="492"/>
      <c r="E218" s="448"/>
      <c r="F218" s="483"/>
      <c r="G218" s="493"/>
      <c r="H218" s="234" t="s">
        <v>148</v>
      </c>
      <c r="I218" s="144">
        <f>SUM(I213:I217)</f>
        <v>436.5</v>
      </c>
      <c r="J218" s="483"/>
      <c r="K218" s="427">
        <f t="shared" si="30"/>
        <v>436.5</v>
      </c>
      <c r="L218" s="448"/>
      <c r="M218" s="448"/>
      <c r="N218" s="449"/>
      <c r="O218" s="427"/>
      <c r="P218" s="427">
        <f t="shared" si="28"/>
        <v>0</v>
      </c>
      <c r="Q218" s="448"/>
      <c r="R218" s="483"/>
      <c r="S218" s="483"/>
      <c r="T218" s="448"/>
      <c r="U218" s="448"/>
      <c r="V218" s="509"/>
      <c r="W218" s="511"/>
    </row>
    <row r="219" spans="1:26">
      <c r="A219" s="502">
        <v>55</v>
      </c>
      <c r="B219" s="489" t="s">
        <v>47</v>
      </c>
      <c r="C219" s="451" t="s">
        <v>50</v>
      </c>
      <c r="D219" s="490" t="s">
        <v>417</v>
      </c>
      <c r="E219" s="448">
        <v>213</v>
      </c>
      <c r="F219" s="481">
        <v>191.7</v>
      </c>
      <c r="G219" s="509" t="s">
        <v>265</v>
      </c>
      <c r="H219" s="129" t="s">
        <v>206</v>
      </c>
      <c r="I219" s="194">
        <v>64</v>
      </c>
      <c r="J219" s="481">
        <v>140.68</v>
      </c>
      <c r="K219" s="425">
        <f>SUM(I221,-J219)</f>
        <v>0</v>
      </c>
      <c r="L219" s="448"/>
      <c r="M219" s="448">
        <v>140.68</v>
      </c>
      <c r="N219" s="449">
        <v>140.68</v>
      </c>
      <c r="O219" s="425">
        <f>SUM(I221,-N219)</f>
        <v>0</v>
      </c>
      <c r="P219" s="425">
        <f t="shared" si="28"/>
        <v>0</v>
      </c>
      <c r="Q219" s="448">
        <v>21.3</v>
      </c>
      <c r="R219" s="481">
        <v>15.63</v>
      </c>
      <c r="S219" s="448">
        <v>15.63</v>
      </c>
      <c r="T219" s="448">
        <v>15.63</v>
      </c>
      <c r="U219" s="448">
        <v>15.63</v>
      </c>
      <c r="V219" s="509" t="s">
        <v>265</v>
      </c>
      <c r="W219" s="512" t="s">
        <v>151</v>
      </c>
      <c r="X219" s="290"/>
    </row>
    <row r="220" spans="1:26">
      <c r="A220" s="503"/>
      <c r="B220" s="489"/>
      <c r="C220" s="451"/>
      <c r="D220" s="491"/>
      <c r="E220" s="448"/>
      <c r="F220" s="482"/>
      <c r="G220" s="509"/>
      <c r="H220" s="129">
        <v>41098</v>
      </c>
      <c r="I220" s="194">
        <v>76.680000000000007</v>
      </c>
      <c r="J220" s="482"/>
      <c r="K220" s="426">
        <f t="shared" si="30"/>
        <v>76.680000000000007</v>
      </c>
      <c r="L220" s="448"/>
      <c r="M220" s="448"/>
      <c r="N220" s="449"/>
      <c r="O220" s="426"/>
      <c r="P220" s="426">
        <f t="shared" si="28"/>
        <v>0</v>
      </c>
      <c r="Q220" s="448"/>
      <c r="R220" s="482"/>
      <c r="S220" s="448"/>
      <c r="T220" s="448"/>
      <c r="U220" s="448"/>
      <c r="V220" s="509"/>
      <c r="W220" s="512"/>
      <c r="X220" s="290"/>
    </row>
    <row r="221" spans="1:26">
      <c r="A221" s="503"/>
      <c r="B221" s="489"/>
      <c r="C221" s="451"/>
      <c r="D221" s="491"/>
      <c r="E221" s="448"/>
      <c r="F221" s="482"/>
      <c r="G221" s="509"/>
      <c r="H221" s="234" t="s">
        <v>148</v>
      </c>
      <c r="I221" s="144">
        <f>SUM(I219:I220)</f>
        <v>140.68</v>
      </c>
      <c r="J221" s="482"/>
      <c r="K221" s="426">
        <f t="shared" si="30"/>
        <v>140.68</v>
      </c>
      <c r="L221" s="448"/>
      <c r="M221" s="448"/>
      <c r="N221" s="449"/>
      <c r="O221" s="426"/>
      <c r="P221" s="426">
        <f t="shared" si="28"/>
        <v>0</v>
      </c>
      <c r="Q221" s="448"/>
      <c r="R221" s="482"/>
      <c r="S221" s="448"/>
      <c r="T221" s="448"/>
      <c r="U221" s="448"/>
      <c r="V221" s="509"/>
      <c r="W221" s="512"/>
      <c r="X221" s="290"/>
    </row>
    <row r="222" spans="1:26">
      <c r="A222" s="503"/>
      <c r="B222" s="489"/>
      <c r="C222" s="451"/>
      <c r="D222" s="491"/>
      <c r="E222" s="448"/>
      <c r="F222" s="482"/>
      <c r="G222" s="509"/>
      <c r="J222" s="482"/>
      <c r="K222" s="426">
        <f t="shared" si="30"/>
        <v>0</v>
      </c>
      <c r="L222" s="448"/>
      <c r="M222" s="448"/>
      <c r="N222" s="449"/>
      <c r="O222" s="426"/>
      <c r="P222" s="426">
        <f t="shared" si="28"/>
        <v>0</v>
      </c>
      <c r="Q222" s="448"/>
      <c r="R222" s="482"/>
      <c r="S222" s="448"/>
      <c r="T222" s="448"/>
      <c r="U222" s="448"/>
      <c r="V222" s="509"/>
      <c r="W222" s="512"/>
      <c r="X222" s="290"/>
    </row>
    <row r="223" spans="1:26">
      <c r="A223" s="503"/>
      <c r="B223" s="489"/>
      <c r="C223" s="451"/>
      <c r="D223" s="491"/>
      <c r="E223" s="448"/>
      <c r="F223" s="482"/>
      <c r="G223" s="509"/>
      <c r="H223" s="234"/>
      <c r="I223" s="144"/>
      <c r="J223" s="482"/>
      <c r="K223" s="426">
        <f t="shared" si="30"/>
        <v>0</v>
      </c>
      <c r="L223" s="448"/>
      <c r="M223" s="448"/>
      <c r="N223" s="449"/>
      <c r="O223" s="426"/>
      <c r="P223" s="426">
        <f t="shared" si="28"/>
        <v>0</v>
      </c>
      <c r="Q223" s="448"/>
      <c r="R223" s="482"/>
      <c r="S223" s="448"/>
      <c r="T223" s="448"/>
      <c r="U223" s="448"/>
      <c r="V223" s="509"/>
      <c r="W223" s="512"/>
      <c r="X223" s="290"/>
    </row>
    <row r="224" spans="1:26">
      <c r="A224" s="504"/>
      <c r="B224" s="489"/>
      <c r="C224" s="451"/>
      <c r="D224" s="492"/>
      <c r="E224" s="448"/>
      <c r="F224" s="483"/>
      <c r="G224" s="509"/>
      <c r="H224" s="234"/>
      <c r="I224" s="144"/>
      <c r="J224" s="483"/>
      <c r="K224" s="427">
        <f t="shared" si="30"/>
        <v>0</v>
      </c>
      <c r="L224" s="448"/>
      <c r="M224" s="448"/>
      <c r="N224" s="449"/>
      <c r="O224" s="427"/>
      <c r="P224" s="427">
        <f t="shared" si="28"/>
        <v>0</v>
      </c>
      <c r="Q224" s="448"/>
      <c r="R224" s="483"/>
      <c r="S224" s="448"/>
      <c r="T224" s="448"/>
      <c r="U224" s="448"/>
      <c r="V224" s="509"/>
      <c r="W224" s="512"/>
      <c r="X224" s="290"/>
    </row>
    <row r="225" spans="1:23" ht="25.5" customHeight="1">
      <c r="A225" s="502">
        <v>56</v>
      </c>
      <c r="B225" s="489" t="s">
        <v>48</v>
      </c>
      <c r="C225" s="451" t="s">
        <v>50</v>
      </c>
      <c r="D225" s="506" t="s">
        <v>418</v>
      </c>
      <c r="E225" s="448">
        <v>418</v>
      </c>
      <c r="F225" s="481">
        <v>376.2</v>
      </c>
      <c r="G225" s="493" t="s">
        <v>278</v>
      </c>
      <c r="H225" s="327" t="s">
        <v>205</v>
      </c>
      <c r="I225" s="316">
        <v>100</v>
      </c>
      <c r="J225" s="481">
        <v>325.48</v>
      </c>
      <c r="K225" s="425">
        <f>SUM(I229,-J225)</f>
        <v>50.720000000000027</v>
      </c>
      <c r="L225" s="448"/>
      <c r="M225" s="448">
        <v>325.48</v>
      </c>
      <c r="N225" s="449">
        <v>325.48</v>
      </c>
      <c r="O225" s="425">
        <f>SUM(I229,-N225)</f>
        <v>50.720000000000027</v>
      </c>
      <c r="P225" s="425">
        <f t="shared" si="28"/>
        <v>0</v>
      </c>
      <c r="Q225" s="448">
        <v>41.8</v>
      </c>
      <c r="R225" s="481">
        <v>27.83</v>
      </c>
      <c r="S225" s="448">
        <v>27.83</v>
      </c>
      <c r="T225" s="448">
        <v>27.83</v>
      </c>
      <c r="U225" s="448">
        <v>27.83</v>
      </c>
      <c r="V225" s="509">
        <v>1</v>
      </c>
      <c r="W225" s="505" t="s">
        <v>452</v>
      </c>
    </row>
    <row r="226" spans="1:23">
      <c r="A226" s="503"/>
      <c r="B226" s="489"/>
      <c r="C226" s="451"/>
      <c r="D226" s="507"/>
      <c r="E226" s="448"/>
      <c r="F226" s="482"/>
      <c r="G226" s="493"/>
      <c r="H226" s="210" t="s">
        <v>209</v>
      </c>
      <c r="I226" s="194">
        <v>150.47999999999999</v>
      </c>
      <c r="J226" s="482"/>
      <c r="K226" s="426">
        <f t="shared" si="30"/>
        <v>150.47999999999999</v>
      </c>
      <c r="L226" s="448"/>
      <c r="M226" s="448"/>
      <c r="N226" s="449"/>
      <c r="O226" s="426"/>
      <c r="P226" s="426">
        <f t="shared" si="28"/>
        <v>0</v>
      </c>
      <c r="Q226" s="448"/>
      <c r="R226" s="482"/>
      <c r="S226" s="448"/>
      <c r="T226" s="448"/>
      <c r="U226" s="448"/>
      <c r="V226" s="509"/>
      <c r="W226" s="505"/>
    </row>
    <row r="227" spans="1:23">
      <c r="A227" s="503"/>
      <c r="B227" s="489"/>
      <c r="C227" s="451"/>
      <c r="D227" s="507"/>
      <c r="E227" s="448"/>
      <c r="F227" s="482"/>
      <c r="G227" s="493"/>
      <c r="H227" s="210" t="s">
        <v>165</v>
      </c>
      <c r="I227" s="194">
        <v>75</v>
      </c>
      <c r="J227" s="482"/>
      <c r="K227" s="426">
        <f t="shared" si="30"/>
        <v>75</v>
      </c>
      <c r="L227" s="448"/>
      <c r="M227" s="448"/>
      <c r="N227" s="449"/>
      <c r="O227" s="426"/>
      <c r="P227" s="426">
        <f t="shared" si="28"/>
        <v>0</v>
      </c>
      <c r="Q227" s="448"/>
      <c r="R227" s="482"/>
      <c r="S227" s="448"/>
      <c r="T227" s="448"/>
      <c r="U227" s="448"/>
      <c r="V227" s="509"/>
      <c r="W227" s="505"/>
    </row>
    <row r="228" spans="1:23">
      <c r="A228" s="503"/>
      <c r="B228" s="489"/>
      <c r="C228" s="451"/>
      <c r="D228" s="507"/>
      <c r="E228" s="448"/>
      <c r="F228" s="482"/>
      <c r="G228" s="493"/>
      <c r="H228" s="318" t="s">
        <v>443</v>
      </c>
      <c r="I228" s="114">
        <v>50.72</v>
      </c>
      <c r="J228" s="482"/>
      <c r="K228" s="426">
        <f t="shared" si="30"/>
        <v>50.72</v>
      </c>
      <c r="L228" s="448"/>
      <c r="M228" s="448"/>
      <c r="N228" s="449"/>
      <c r="O228" s="426"/>
      <c r="P228" s="426">
        <f t="shared" si="28"/>
        <v>0</v>
      </c>
      <c r="Q228" s="448"/>
      <c r="R228" s="482"/>
      <c r="S228" s="448"/>
      <c r="T228" s="448"/>
      <c r="U228" s="448"/>
      <c r="V228" s="509"/>
      <c r="W228" s="505"/>
    </row>
    <row r="229" spans="1:23">
      <c r="A229" s="503"/>
      <c r="B229" s="489"/>
      <c r="C229" s="451"/>
      <c r="D229" s="507"/>
      <c r="E229" s="448"/>
      <c r="F229" s="482"/>
      <c r="G229" s="493"/>
      <c r="H229" s="83" t="s">
        <v>148</v>
      </c>
      <c r="I229" s="144">
        <f>SUM(I225:I228)</f>
        <v>376.20000000000005</v>
      </c>
      <c r="J229" s="482"/>
      <c r="K229" s="426">
        <f t="shared" si="30"/>
        <v>376.20000000000005</v>
      </c>
      <c r="L229" s="448"/>
      <c r="M229" s="448"/>
      <c r="N229" s="449"/>
      <c r="O229" s="426"/>
      <c r="P229" s="426">
        <f t="shared" si="28"/>
        <v>0</v>
      </c>
      <c r="Q229" s="448"/>
      <c r="R229" s="482"/>
      <c r="S229" s="448"/>
      <c r="T229" s="448"/>
      <c r="U229" s="448"/>
      <c r="V229" s="509"/>
      <c r="W229" s="505"/>
    </row>
    <row r="230" spans="1:23">
      <c r="A230" s="504"/>
      <c r="B230" s="489"/>
      <c r="C230" s="451"/>
      <c r="D230" s="508"/>
      <c r="E230" s="448"/>
      <c r="F230" s="483"/>
      <c r="G230" s="493"/>
      <c r="H230" s="83"/>
      <c r="I230" s="144"/>
      <c r="J230" s="483"/>
      <c r="K230" s="427">
        <f t="shared" si="30"/>
        <v>0</v>
      </c>
      <c r="L230" s="448"/>
      <c r="M230" s="448"/>
      <c r="N230" s="449"/>
      <c r="O230" s="427"/>
      <c r="P230" s="427">
        <f t="shared" si="28"/>
        <v>0</v>
      </c>
      <c r="Q230" s="448"/>
      <c r="R230" s="483"/>
      <c r="S230" s="448"/>
      <c r="T230" s="448"/>
      <c r="U230" s="448"/>
      <c r="V230" s="509"/>
      <c r="W230" s="505"/>
    </row>
    <row r="231" spans="1:23">
      <c r="A231" s="95"/>
      <c r="B231" s="128" t="s">
        <v>156</v>
      </c>
      <c r="C231" s="202"/>
      <c r="D231" s="257"/>
      <c r="E231" s="194"/>
      <c r="F231" s="194"/>
      <c r="G231" s="149"/>
      <c r="H231" s="210"/>
      <c r="I231" s="194"/>
      <c r="J231" s="194"/>
      <c r="K231" s="403"/>
      <c r="L231" s="194"/>
      <c r="M231" s="194"/>
      <c r="N231" s="408"/>
      <c r="O231" s="355"/>
      <c r="P231" s="395">
        <f t="shared" si="28"/>
        <v>0</v>
      </c>
      <c r="Q231" s="194"/>
      <c r="R231" s="194"/>
      <c r="S231" s="194"/>
      <c r="T231" s="194"/>
      <c r="U231" s="194"/>
      <c r="V231" s="211"/>
      <c r="W231" s="286"/>
    </row>
    <row r="232" spans="1:23">
      <c r="A232" s="502">
        <v>57</v>
      </c>
      <c r="B232" s="489" t="s">
        <v>49</v>
      </c>
      <c r="C232" s="451" t="s">
        <v>50</v>
      </c>
      <c r="D232" s="506" t="s">
        <v>419</v>
      </c>
      <c r="E232" s="448">
        <v>494.7</v>
      </c>
      <c r="F232" s="481">
        <v>445.23</v>
      </c>
      <c r="G232" s="493" t="s">
        <v>97</v>
      </c>
      <c r="H232" s="327" t="s">
        <v>210</v>
      </c>
      <c r="I232" s="316">
        <v>140</v>
      </c>
      <c r="J232" s="481">
        <v>318</v>
      </c>
      <c r="K232" s="425">
        <f>SUM(I235,-J232)</f>
        <v>127.23000000000002</v>
      </c>
      <c r="L232" s="448"/>
      <c r="M232" s="481">
        <v>318</v>
      </c>
      <c r="N232" s="449">
        <v>318</v>
      </c>
      <c r="O232" s="425">
        <f>SUM(I235,-N232)</f>
        <v>127.23000000000002</v>
      </c>
      <c r="P232" s="425">
        <f t="shared" si="28"/>
        <v>0</v>
      </c>
      <c r="Q232" s="448">
        <v>49.47</v>
      </c>
      <c r="R232" s="481">
        <v>15.55</v>
      </c>
      <c r="S232" s="448">
        <v>15.55</v>
      </c>
      <c r="T232" s="448">
        <v>15.55</v>
      </c>
      <c r="U232" s="448"/>
      <c r="V232" s="509">
        <v>1</v>
      </c>
      <c r="W232" s="510" t="s">
        <v>453</v>
      </c>
    </row>
    <row r="233" spans="1:23">
      <c r="A233" s="503"/>
      <c r="B233" s="489"/>
      <c r="C233" s="451"/>
      <c r="D233" s="507"/>
      <c r="E233" s="448"/>
      <c r="F233" s="482"/>
      <c r="G233" s="493"/>
      <c r="H233" s="326">
        <v>42125</v>
      </c>
      <c r="I233" s="314">
        <v>178</v>
      </c>
      <c r="J233" s="482"/>
      <c r="K233" s="426">
        <f t="shared" ref="K233:K236" si="31">SUM(I233,-J233)</f>
        <v>178</v>
      </c>
      <c r="L233" s="448"/>
      <c r="M233" s="482"/>
      <c r="N233" s="449"/>
      <c r="O233" s="426"/>
      <c r="P233" s="426">
        <f t="shared" si="28"/>
        <v>0</v>
      </c>
      <c r="Q233" s="448"/>
      <c r="R233" s="482"/>
      <c r="S233" s="448"/>
      <c r="T233" s="448"/>
      <c r="U233" s="448"/>
      <c r="V233" s="509"/>
      <c r="W233" s="510"/>
    </row>
    <row r="234" spans="1:23">
      <c r="A234" s="503"/>
      <c r="B234" s="489"/>
      <c r="C234" s="451"/>
      <c r="D234" s="507"/>
      <c r="E234" s="448"/>
      <c r="F234" s="482"/>
      <c r="G234" s="493"/>
      <c r="H234" s="318" t="s">
        <v>443</v>
      </c>
      <c r="I234" s="114">
        <v>127.23</v>
      </c>
      <c r="J234" s="482"/>
      <c r="K234" s="426">
        <f t="shared" si="31"/>
        <v>127.23</v>
      </c>
      <c r="L234" s="448"/>
      <c r="M234" s="482"/>
      <c r="N234" s="449"/>
      <c r="O234" s="426"/>
      <c r="P234" s="426">
        <f t="shared" si="28"/>
        <v>0</v>
      </c>
      <c r="Q234" s="448"/>
      <c r="R234" s="482"/>
      <c r="S234" s="448"/>
      <c r="T234" s="448"/>
      <c r="U234" s="448"/>
      <c r="V234" s="509"/>
      <c r="W234" s="510"/>
    </row>
    <row r="235" spans="1:23">
      <c r="A235" s="504"/>
      <c r="B235" s="489"/>
      <c r="C235" s="451"/>
      <c r="D235" s="508"/>
      <c r="E235" s="448"/>
      <c r="F235" s="483"/>
      <c r="G235" s="493"/>
      <c r="H235" s="83" t="s">
        <v>148</v>
      </c>
      <c r="I235" s="144">
        <f>SUM(I232:I234)</f>
        <v>445.23</v>
      </c>
      <c r="J235" s="483"/>
      <c r="K235" s="427">
        <f t="shared" si="31"/>
        <v>445.23</v>
      </c>
      <c r="L235" s="448"/>
      <c r="M235" s="483"/>
      <c r="N235" s="449"/>
      <c r="O235" s="427"/>
      <c r="P235" s="427">
        <f t="shared" si="28"/>
        <v>0</v>
      </c>
      <c r="Q235" s="448"/>
      <c r="R235" s="483"/>
      <c r="S235" s="448"/>
      <c r="T235" s="448"/>
      <c r="U235" s="448"/>
      <c r="V235" s="509"/>
      <c r="W235" s="510"/>
    </row>
    <row r="236" spans="1:23" s="5" customFormat="1">
      <c r="A236" s="248"/>
      <c r="B236" s="249" t="s">
        <v>172</v>
      </c>
      <c r="C236" s="250"/>
      <c r="D236" s="260"/>
      <c r="E236" s="252">
        <f>SUM(E213:E235)</f>
        <v>1610.7</v>
      </c>
      <c r="F236" s="252">
        <f>SUM(F213:F235)</f>
        <v>1449.63</v>
      </c>
      <c r="G236" s="253"/>
      <c r="H236" s="254"/>
      <c r="I236" s="252">
        <f>SUM(I218,I221,I229,I235)</f>
        <v>1398.6100000000001</v>
      </c>
      <c r="J236" s="252">
        <f>SUM(J213:J235)</f>
        <v>1220.6600000000001</v>
      </c>
      <c r="K236" s="252">
        <f t="shared" si="31"/>
        <v>177.95000000000005</v>
      </c>
      <c r="L236" s="252"/>
      <c r="M236" s="252">
        <f>SUM(M213,M219,M225,M232)</f>
        <v>1220.6600000000001</v>
      </c>
      <c r="N236" s="252">
        <f>SUM(N213:N235)</f>
        <v>1177.01</v>
      </c>
      <c r="O236" s="252">
        <f>SUM(O213:O235)</f>
        <v>221.60000000000002</v>
      </c>
      <c r="P236" s="252">
        <f t="shared" si="28"/>
        <v>43.650000000000091</v>
      </c>
      <c r="Q236" s="252">
        <f t="shared" ref="Q236:U236" si="32">SUM(Q213:Q235)</f>
        <v>161.07</v>
      </c>
      <c r="R236" s="252"/>
      <c r="S236" s="252">
        <f>SUM(S213,S219,S225,S232)</f>
        <v>107.50999999999999</v>
      </c>
      <c r="T236" s="252">
        <f t="shared" si="32"/>
        <v>107.50999999999999</v>
      </c>
      <c r="U236" s="252">
        <f t="shared" si="32"/>
        <v>87.6</v>
      </c>
      <c r="V236" s="288"/>
      <c r="W236" s="338"/>
    </row>
    <row r="237" spans="1:23">
      <c r="A237" s="95"/>
      <c r="B237" s="128" t="s">
        <v>155</v>
      </c>
      <c r="C237" s="202"/>
      <c r="D237" s="257"/>
      <c r="E237" s="194"/>
      <c r="F237" s="217"/>
      <c r="G237" s="149"/>
      <c r="H237" s="210"/>
      <c r="I237" s="194"/>
      <c r="J237" s="194"/>
      <c r="K237" s="403"/>
      <c r="L237" s="194"/>
      <c r="M237" s="194"/>
      <c r="N237" s="408"/>
      <c r="O237" s="355"/>
      <c r="P237" s="395"/>
      <c r="Q237" s="194"/>
      <c r="R237" s="194"/>
      <c r="S237" s="194"/>
      <c r="T237" s="194"/>
      <c r="U237" s="194"/>
      <c r="V237" s="211"/>
      <c r="W237" s="333"/>
    </row>
    <row r="238" spans="1:23">
      <c r="A238" s="502">
        <v>58</v>
      </c>
      <c r="B238" s="489" t="s">
        <v>51</v>
      </c>
      <c r="C238" s="451" t="s">
        <v>52</v>
      </c>
      <c r="D238" s="481" t="s">
        <v>420</v>
      </c>
      <c r="E238" s="448">
        <v>490.65</v>
      </c>
      <c r="F238" s="448">
        <v>441.58</v>
      </c>
      <c r="G238" s="493" t="s">
        <v>465</v>
      </c>
      <c r="H238" s="345" t="s">
        <v>211</v>
      </c>
      <c r="I238" s="346">
        <v>176.63</v>
      </c>
      <c r="J238" s="442">
        <v>441.58</v>
      </c>
      <c r="K238" s="445">
        <f>SUM(I241,-J238)</f>
        <v>0</v>
      </c>
      <c r="L238" s="493"/>
      <c r="M238" s="448">
        <v>254.08</v>
      </c>
      <c r="N238" s="451">
        <v>254.08</v>
      </c>
      <c r="O238" s="439">
        <f>SUM(I241,-N238)</f>
        <v>187.49999999999997</v>
      </c>
      <c r="P238" s="439">
        <v>0</v>
      </c>
      <c r="Q238" s="448">
        <v>49.07</v>
      </c>
      <c r="R238" s="481">
        <v>28.23</v>
      </c>
      <c r="S238" s="481">
        <v>28.23</v>
      </c>
      <c r="T238" s="481">
        <v>28.23</v>
      </c>
      <c r="U238" s="481">
        <v>28.23</v>
      </c>
      <c r="V238" s="484">
        <v>0.98</v>
      </c>
      <c r="W238" s="485" t="s">
        <v>454</v>
      </c>
    </row>
    <row r="239" spans="1:23">
      <c r="A239" s="503"/>
      <c r="B239" s="489"/>
      <c r="C239" s="451"/>
      <c r="D239" s="482"/>
      <c r="E239" s="448"/>
      <c r="F239" s="448"/>
      <c r="G239" s="493"/>
      <c r="H239" s="194" t="s">
        <v>165</v>
      </c>
      <c r="I239" s="203">
        <v>77.45</v>
      </c>
      <c r="J239" s="443"/>
      <c r="K239" s="446">
        <f t="shared" ref="K239:K241" si="33">SUM(I239,-J239)</f>
        <v>77.45</v>
      </c>
      <c r="L239" s="493"/>
      <c r="M239" s="448"/>
      <c r="N239" s="451"/>
      <c r="O239" s="440"/>
      <c r="P239" s="440"/>
      <c r="Q239" s="448"/>
      <c r="R239" s="482"/>
      <c r="S239" s="482"/>
      <c r="T239" s="482"/>
      <c r="U239" s="482"/>
      <c r="V239" s="484"/>
      <c r="W239" s="485"/>
    </row>
    <row r="240" spans="1:23">
      <c r="A240" s="503"/>
      <c r="B240" s="489"/>
      <c r="C240" s="451"/>
      <c r="D240" s="482"/>
      <c r="E240" s="448"/>
      <c r="F240" s="448"/>
      <c r="G240" s="493"/>
      <c r="H240" s="347"/>
      <c r="I240" s="352">
        <v>187.5</v>
      </c>
      <c r="J240" s="443"/>
      <c r="K240" s="446">
        <f t="shared" si="33"/>
        <v>187.5</v>
      </c>
      <c r="L240" s="493"/>
      <c r="M240" s="448"/>
      <c r="N240" s="451"/>
      <c r="O240" s="440"/>
      <c r="P240" s="440"/>
      <c r="Q240" s="448"/>
      <c r="R240" s="482"/>
      <c r="S240" s="482"/>
      <c r="T240" s="482"/>
      <c r="U240" s="482"/>
      <c r="V240" s="484"/>
      <c r="W240" s="485"/>
    </row>
    <row r="241" spans="1:23" ht="42" customHeight="1">
      <c r="A241" s="504"/>
      <c r="B241" s="489"/>
      <c r="C241" s="451"/>
      <c r="D241" s="483"/>
      <c r="E241" s="448"/>
      <c r="F241" s="448"/>
      <c r="G241" s="493"/>
      <c r="H241" s="144" t="s">
        <v>148</v>
      </c>
      <c r="I241" s="202">
        <f>SUM(I238:I240)</f>
        <v>441.58</v>
      </c>
      <c r="J241" s="444"/>
      <c r="K241" s="447">
        <f t="shared" si="33"/>
        <v>441.58</v>
      </c>
      <c r="L241" s="493"/>
      <c r="M241" s="448"/>
      <c r="N241" s="451"/>
      <c r="O241" s="441"/>
      <c r="P241" s="441"/>
      <c r="Q241" s="448"/>
      <c r="R241" s="483"/>
      <c r="S241" s="483"/>
      <c r="T241" s="483"/>
      <c r="U241" s="483"/>
      <c r="V241" s="484"/>
      <c r="W241" s="485"/>
    </row>
    <row r="242" spans="1:23">
      <c r="A242" s="199"/>
      <c r="B242" s="128" t="s">
        <v>156</v>
      </c>
      <c r="C242" s="202"/>
      <c r="D242" s="237"/>
      <c r="E242" s="194"/>
      <c r="F242" s="194"/>
      <c r="G242" s="210"/>
      <c r="H242" s="144"/>
      <c r="I242" s="202"/>
      <c r="J242" s="202"/>
      <c r="K242" s="401"/>
      <c r="L242" s="210"/>
      <c r="M242" s="203"/>
      <c r="N242" s="407"/>
      <c r="O242" s="354"/>
      <c r="P242" s="385"/>
      <c r="Q242" s="194"/>
      <c r="R242" s="194"/>
      <c r="S242" s="194"/>
      <c r="T242" s="203"/>
      <c r="U242" s="210"/>
      <c r="V242" s="201"/>
      <c r="W242" s="195"/>
    </row>
    <row r="243" spans="1:23" ht="105.75" customHeight="1">
      <c r="A243" s="199">
        <v>59</v>
      </c>
      <c r="B243" s="200" t="s">
        <v>290</v>
      </c>
      <c r="C243" s="202" t="s">
        <v>52</v>
      </c>
      <c r="D243" s="194" t="s">
        <v>421</v>
      </c>
      <c r="E243" s="194">
        <v>1401.28</v>
      </c>
      <c r="F243" s="194">
        <v>1261.1500000000001</v>
      </c>
      <c r="G243" s="210"/>
      <c r="H243" s="194" t="s">
        <v>291</v>
      </c>
      <c r="I243" s="144">
        <v>100</v>
      </c>
      <c r="J243" s="194"/>
      <c r="K243" s="403">
        <f t="shared" ref="K243:K244" si="34">SUM(I243,-J243)</f>
        <v>100</v>
      </c>
      <c r="L243" s="210"/>
      <c r="N243" s="408"/>
      <c r="O243" s="355">
        <f>SUM(I243,-N243)</f>
        <v>100</v>
      </c>
      <c r="P243" s="395">
        <f t="shared" si="28"/>
        <v>0</v>
      </c>
      <c r="Q243" s="194">
        <v>140.13</v>
      </c>
      <c r="R243" s="194"/>
      <c r="S243" s="194"/>
      <c r="T243" s="203"/>
      <c r="U243" s="210"/>
      <c r="V243" s="201"/>
      <c r="W243" s="195" t="s">
        <v>422</v>
      </c>
    </row>
    <row r="244" spans="1:23" s="5" customFormat="1">
      <c r="A244" s="291"/>
      <c r="B244" s="249" t="s">
        <v>174</v>
      </c>
      <c r="C244" s="250"/>
      <c r="D244" s="266"/>
      <c r="E244" s="252">
        <f>SUM(E238:E243)</f>
        <v>1891.9299999999998</v>
      </c>
      <c r="F244" s="252">
        <f>SUM(F238:F243)</f>
        <v>1702.73</v>
      </c>
      <c r="G244" s="253"/>
      <c r="H244" s="252"/>
      <c r="I244" s="252">
        <f>SUM(I241,I243)</f>
        <v>541.57999999999993</v>
      </c>
      <c r="J244" s="250">
        <f>SUM(J238:J243)</f>
        <v>441.58</v>
      </c>
      <c r="K244" s="252">
        <f t="shared" si="34"/>
        <v>99.999999999999943</v>
      </c>
      <c r="L244" s="254"/>
      <c r="M244" s="252">
        <f>SUM(M238:M243)</f>
        <v>254.08</v>
      </c>
      <c r="N244" s="252">
        <f>SUM(N238:N243)</f>
        <v>254.08</v>
      </c>
      <c r="O244" s="252">
        <f>SUM(O238:O243)</f>
        <v>287.5</v>
      </c>
      <c r="P244" s="252">
        <v>0</v>
      </c>
      <c r="Q244" s="252">
        <f>SUM(Q238:Q243)</f>
        <v>189.2</v>
      </c>
      <c r="R244" s="252"/>
      <c r="S244" s="252">
        <f>SUM(S238:S243)</f>
        <v>28.23</v>
      </c>
      <c r="T244" s="252">
        <f t="shared" ref="T244:U244" si="35">SUM(T238:T243)</f>
        <v>28.23</v>
      </c>
      <c r="U244" s="252">
        <f t="shared" si="35"/>
        <v>28.23</v>
      </c>
      <c r="V244" s="255"/>
      <c r="W244" s="253"/>
    </row>
    <row r="245" spans="1:23">
      <c r="A245" s="95"/>
      <c r="B245" s="128" t="s">
        <v>156</v>
      </c>
      <c r="C245" s="202"/>
      <c r="D245" s="237"/>
      <c r="E245" s="194"/>
      <c r="F245" s="194"/>
      <c r="G245" s="149"/>
      <c r="H245" s="194"/>
      <c r="I245" s="203"/>
      <c r="J245" s="203"/>
      <c r="K245" s="401"/>
      <c r="L245" s="210"/>
      <c r="M245" s="203"/>
      <c r="N245" s="407"/>
      <c r="O245" s="354"/>
      <c r="P245" s="385"/>
      <c r="Q245" s="203"/>
      <c r="R245" s="203"/>
      <c r="S245" s="203"/>
      <c r="T245" s="203"/>
      <c r="U245" s="210"/>
      <c r="V245" s="201"/>
      <c r="W245" s="149"/>
    </row>
    <row r="246" spans="1:23" ht="194.25" customHeight="1">
      <c r="A246" s="95">
        <v>60</v>
      </c>
      <c r="B246" s="219" t="s">
        <v>145</v>
      </c>
      <c r="C246" s="213" t="s">
        <v>144</v>
      </c>
      <c r="D246" s="238">
        <v>42016</v>
      </c>
      <c r="E246" s="196">
        <v>1248</v>
      </c>
      <c r="F246" s="196">
        <v>1235.52</v>
      </c>
      <c r="G246" s="149"/>
      <c r="H246" s="238">
        <v>42016</v>
      </c>
      <c r="I246" s="203">
        <v>162.16800000000001</v>
      </c>
      <c r="J246" s="203">
        <f t="shared" ref="J246:J247" si="36">SUM(I246)</f>
        <v>162.16800000000001</v>
      </c>
      <c r="K246" s="401"/>
      <c r="L246" s="203"/>
      <c r="M246" s="203"/>
      <c r="N246" s="407"/>
      <c r="O246" s="355">
        <f>SUM(I246,-N246)</f>
        <v>162.16800000000001</v>
      </c>
      <c r="P246" s="395">
        <f t="shared" si="28"/>
        <v>0</v>
      </c>
      <c r="Q246" s="194">
        <v>124.8</v>
      </c>
      <c r="R246" s="203"/>
      <c r="S246" s="203"/>
      <c r="T246" s="203"/>
      <c r="U246" s="201"/>
      <c r="V246" s="210"/>
      <c r="W246" s="200" t="s">
        <v>423</v>
      </c>
    </row>
    <row r="247" spans="1:23" s="5" customFormat="1">
      <c r="A247" s="291"/>
      <c r="B247" s="253" t="s">
        <v>175</v>
      </c>
      <c r="C247" s="254"/>
      <c r="D247" s="251"/>
      <c r="E247" s="284">
        <f>SUM(E246)</f>
        <v>1248</v>
      </c>
      <c r="F247" s="284">
        <f>SUM(F246)</f>
        <v>1235.52</v>
      </c>
      <c r="G247" s="253"/>
      <c r="H247" s="254"/>
      <c r="I247" s="250">
        <f>SUM(I246)</f>
        <v>162.16800000000001</v>
      </c>
      <c r="J247" s="250">
        <f t="shared" si="36"/>
        <v>162.16800000000001</v>
      </c>
      <c r="K247" s="250"/>
      <c r="L247" s="250"/>
      <c r="M247" s="250">
        <f t="shared" ref="M247:U247" si="37">SUM(M246)</f>
        <v>0</v>
      </c>
      <c r="N247" s="250">
        <f t="shared" si="37"/>
        <v>0</v>
      </c>
      <c r="O247" s="252">
        <f>SUM(O246)</f>
        <v>162.16800000000001</v>
      </c>
      <c r="P247" s="252">
        <f t="shared" si="28"/>
        <v>0</v>
      </c>
      <c r="Q247" s="250">
        <f t="shared" si="37"/>
        <v>124.8</v>
      </c>
      <c r="R247" s="250"/>
      <c r="S247" s="250">
        <f>SUM(S246)</f>
        <v>0</v>
      </c>
      <c r="T247" s="250">
        <f t="shared" si="37"/>
        <v>0</v>
      </c>
      <c r="U247" s="250">
        <f t="shared" si="37"/>
        <v>0</v>
      </c>
      <c r="V247" s="254"/>
      <c r="W247" s="249"/>
    </row>
    <row r="248" spans="1:23">
      <c r="A248" s="95"/>
      <c r="B248" s="86" t="s">
        <v>155</v>
      </c>
      <c r="C248" s="213"/>
      <c r="D248" s="191"/>
      <c r="E248" s="196"/>
      <c r="F248" s="196"/>
      <c r="G248" s="149"/>
      <c r="H248" s="210"/>
      <c r="I248" s="203"/>
      <c r="J248" s="203"/>
      <c r="K248" s="401"/>
      <c r="L248" s="203"/>
      <c r="M248" s="203"/>
      <c r="N248" s="407"/>
      <c r="O248" s="354"/>
      <c r="P248" s="385"/>
      <c r="Q248" s="203"/>
      <c r="R248" s="203"/>
      <c r="S248" s="203"/>
      <c r="T248" s="203"/>
      <c r="U248" s="201"/>
      <c r="V248" s="210"/>
      <c r="W248" s="200"/>
    </row>
    <row r="249" spans="1:23">
      <c r="A249" s="486">
        <v>61</v>
      </c>
      <c r="B249" s="489" t="s">
        <v>53</v>
      </c>
      <c r="C249" s="451" t="s">
        <v>54</v>
      </c>
      <c r="D249" s="490" t="s">
        <v>212</v>
      </c>
      <c r="E249" s="436">
        <v>457.34</v>
      </c>
      <c r="F249" s="490">
        <v>411.6</v>
      </c>
      <c r="G249" s="493" t="s">
        <v>99</v>
      </c>
      <c r="H249" s="325" t="s">
        <v>212</v>
      </c>
      <c r="I249" s="317">
        <v>164.64</v>
      </c>
      <c r="J249" s="494">
        <v>329.28</v>
      </c>
      <c r="K249" s="428">
        <f>SUM(I252,-J249)</f>
        <v>82.32</v>
      </c>
      <c r="L249" s="450"/>
      <c r="M249" s="450">
        <v>329.28</v>
      </c>
      <c r="N249" s="437">
        <v>329.28</v>
      </c>
      <c r="O249" s="428">
        <f>SUM(I252,-N249)</f>
        <v>82.32</v>
      </c>
      <c r="P249" s="428">
        <f t="shared" si="28"/>
        <v>0</v>
      </c>
      <c r="Q249" s="497">
        <v>45.73</v>
      </c>
      <c r="R249" s="498">
        <v>36.58</v>
      </c>
      <c r="S249" s="206">
        <v>36.58</v>
      </c>
      <c r="T249" s="206">
        <v>36.58</v>
      </c>
      <c r="U249" s="497"/>
      <c r="V249" s="501">
        <v>0.5</v>
      </c>
      <c r="W249" s="485" t="s">
        <v>455</v>
      </c>
    </row>
    <row r="250" spans="1:23">
      <c r="A250" s="487"/>
      <c r="B250" s="489"/>
      <c r="C250" s="451"/>
      <c r="D250" s="491"/>
      <c r="E250" s="436"/>
      <c r="F250" s="491"/>
      <c r="G250" s="493"/>
      <c r="H250" s="323" t="s">
        <v>196</v>
      </c>
      <c r="I250" s="321">
        <v>164.64</v>
      </c>
      <c r="J250" s="495"/>
      <c r="K250" s="429"/>
      <c r="L250" s="450"/>
      <c r="M250" s="450"/>
      <c r="N250" s="437"/>
      <c r="O250" s="429"/>
      <c r="P250" s="429">
        <f t="shared" si="28"/>
        <v>0</v>
      </c>
      <c r="Q250" s="497"/>
      <c r="R250" s="499"/>
      <c r="S250" s="292"/>
      <c r="T250" s="292"/>
      <c r="U250" s="497"/>
      <c r="V250" s="501"/>
      <c r="W250" s="485"/>
    </row>
    <row r="251" spans="1:23">
      <c r="A251" s="487"/>
      <c r="B251" s="489"/>
      <c r="C251" s="451"/>
      <c r="D251" s="491"/>
      <c r="E251" s="436"/>
      <c r="F251" s="491"/>
      <c r="G251" s="493"/>
      <c r="H251" s="318" t="s">
        <v>444</v>
      </c>
      <c r="I251" s="114">
        <v>82.32</v>
      </c>
      <c r="J251" s="495"/>
      <c r="K251" s="429"/>
      <c r="L251" s="450"/>
      <c r="M251" s="450"/>
      <c r="N251" s="437"/>
      <c r="O251" s="429"/>
      <c r="P251" s="429">
        <f t="shared" si="28"/>
        <v>0</v>
      </c>
      <c r="Q251" s="497"/>
      <c r="R251" s="499"/>
      <c r="S251" s="292"/>
      <c r="T251" s="292"/>
      <c r="U251" s="497"/>
      <c r="V251" s="501"/>
      <c r="W251" s="485"/>
    </row>
    <row r="252" spans="1:23" ht="111.75" customHeight="1">
      <c r="A252" s="488"/>
      <c r="B252" s="489"/>
      <c r="C252" s="451"/>
      <c r="D252" s="492"/>
      <c r="E252" s="436"/>
      <c r="F252" s="492"/>
      <c r="G252" s="493"/>
      <c r="H252" s="230" t="s">
        <v>148</v>
      </c>
      <c r="I252" s="115">
        <f>SUM(I249:I251)</f>
        <v>411.59999999999997</v>
      </c>
      <c r="J252" s="496"/>
      <c r="K252" s="430"/>
      <c r="L252" s="450"/>
      <c r="M252" s="450"/>
      <c r="N252" s="437"/>
      <c r="O252" s="430"/>
      <c r="P252" s="430">
        <f t="shared" si="28"/>
        <v>0</v>
      </c>
      <c r="Q252" s="497"/>
      <c r="R252" s="500"/>
      <c r="S252" s="293"/>
      <c r="T252" s="293"/>
      <c r="U252" s="497"/>
      <c r="V252" s="501"/>
      <c r="W252" s="485"/>
    </row>
    <row r="253" spans="1:23" s="5" customFormat="1" ht="45.75" customHeight="1">
      <c r="A253" s="294"/>
      <c r="B253" s="249" t="s">
        <v>176</v>
      </c>
      <c r="C253" s="250"/>
      <c r="D253" s="254"/>
      <c r="E253" s="254">
        <f>SUM(E249)</f>
        <v>457.34</v>
      </c>
      <c r="F253" s="254">
        <f>SUM(F249)</f>
        <v>411.6</v>
      </c>
      <c r="G253" s="253"/>
      <c r="H253" s="267"/>
      <c r="I253" s="284">
        <f>SUM(I252)</f>
        <v>411.59999999999997</v>
      </c>
      <c r="J253" s="284">
        <f>SUM(J249)</f>
        <v>329.28</v>
      </c>
      <c r="K253" s="284">
        <f>SUM(I253,-J253)</f>
        <v>82.32</v>
      </c>
      <c r="L253" s="284"/>
      <c r="M253" s="284">
        <f>SUM(M249)</f>
        <v>329.28</v>
      </c>
      <c r="N253" s="284">
        <f>SUM(N249)</f>
        <v>329.28</v>
      </c>
      <c r="O253" s="284">
        <f>SUM(O249)</f>
        <v>82.32</v>
      </c>
      <c r="P253" s="284">
        <f t="shared" si="28"/>
        <v>0</v>
      </c>
      <c r="Q253" s="284">
        <f>SUM(Q249)</f>
        <v>45.73</v>
      </c>
      <c r="R253" s="284"/>
      <c r="S253" s="284">
        <f>SUM(S249)</f>
        <v>36.58</v>
      </c>
      <c r="T253" s="284">
        <f>SUM(T249)</f>
        <v>36.58</v>
      </c>
      <c r="U253" s="284">
        <f>SUM(U249)</f>
        <v>0</v>
      </c>
      <c r="V253" s="255"/>
      <c r="W253" s="253"/>
    </row>
    <row r="254" spans="1:23">
      <c r="A254" s="216"/>
      <c r="B254" s="128" t="s">
        <v>155</v>
      </c>
      <c r="C254" s="202"/>
      <c r="D254" s="222"/>
      <c r="E254" s="104"/>
      <c r="F254" s="104"/>
      <c r="G254" s="149"/>
      <c r="H254" s="223"/>
      <c r="I254" s="205"/>
      <c r="J254" s="205"/>
      <c r="K254" s="115"/>
      <c r="L254" s="205"/>
      <c r="M254" s="205"/>
      <c r="N254" s="115"/>
      <c r="O254" s="115"/>
      <c r="P254" s="115"/>
      <c r="Q254" s="205"/>
      <c r="R254" s="205"/>
      <c r="S254" s="205"/>
      <c r="T254" s="205"/>
      <c r="U254" s="205"/>
      <c r="V254" s="105"/>
      <c r="W254" s="149"/>
    </row>
    <row r="255" spans="1:23" ht="213" customHeight="1">
      <c r="A255" s="216">
        <v>62</v>
      </c>
      <c r="B255" s="217" t="s">
        <v>55</v>
      </c>
      <c r="C255" s="202" t="s">
        <v>57</v>
      </c>
      <c r="D255" s="104" t="s">
        <v>424</v>
      </c>
      <c r="E255" s="104">
        <v>245.31</v>
      </c>
      <c r="F255" s="104">
        <v>220.78</v>
      </c>
      <c r="G255" s="149" t="s">
        <v>100</v>
      </c>
      <c r="H255" s="223" t="s">
        <v>98</v>
      </c>
      <c r="I255" s="104">
        <v>188.31</v>
      </c>
      <c r="J255" s="104">
        <v>188.31</v>
      </c>
      <c r="K255" s="404">
        <f>SUM(I255,-J255)</f>
        <v>0</v>
      </c>
      <c r="L255" s="104"/>
      <c r="M255" s="353">
        <v>186.7131</v>
      </c>
      <c r="N255" s="410">
        <v>89.16</v>
      </c>
      <c r="O255" s="355">
        <f>SUM(I255,-N255)</f>
        <v>99.15</v>
      </c>
      <c r="P255" s="395">
        <f t="shared" si="28"/>
        <v>97.553100000000001</v>
      </c>
      <c r="Q255" s="104">
        <v>24.53</v>
      </c>
      <c r="R255" s="104"/>
      <c r="S255" s="104"/>
      <c r="T255" s="104"/>
      <c r="U255" s="104"/>
      <c r="V255" s="211">
        <v>1</v>
      </c>
      <c r="W255" s="149" t="s">
        <v>425</v>
      </c>
    </row>
    <row r="256" spans="1:23">
      <c r="A256" s="216"/>
      <c r="B256" s="285" t="s">
        <v>156</v>
      </c>
      <c r="C256" s="202"/>
      <c r="D256" s="222"/>
      <c r="E256" s="104"/>
      <c r="F256" s="104"/>
      <c r="G256" s="149"/>
      <c r="H256" s="223"/>
      <c r="I256" s="104"/>
      <c r="J256" s="104"/>
      <c r="K256" s="404"/>
      <c r="L256" s="104"/>
      <c r="M256" s="104"/>
      <c r="N256" s="115"/>
      <c r="O256" s="115"/>
      <c r="P256" s="115"/>
      <c r="Q256" s="104"/>
      <c r="R256" s="104"/>
      <c r="S256" s="104"/>
      <c r="T256" s="104"/>
      <c r="U256" s="104"/>
      <c r="V256" s="211"/>
      <c r="W256" s="149"/>
    </row>
    <row r="257" spans="1:23" ht="68.25" customHeight="1">
      <c r="A257" s="216">
        <v>63</v>
      </c>
      <c r="B257" s="217" t="s">
        <v>56</v>
      </c>
      <c r="C257" s="202" t="s">
        <v>57</v>
      </c>
      <c r="D257" s="223">
        <v>41762</v>
      </c>
      <c r="E257" s="104">
        <v>314.41000000000003</v>
      </c>
      <c r="F257" s="104">
        <v>282.97000000000003</v>
      </c>
      <c r="G257" s="149"/>
      <c r="H257" s="223">
        <v>41762</v>
      </c>
      <c r="I257" s="104">
        <v>113.19</v>
      </c>
      <c r="J257" s="104">
        <v>113.19</v>
      </c>
      <c r="K257" s="404">
        <f t="shared" ref="K257:K259" si="38">SUM(I257,-J257)</f>
        <v>0</v>
      </c>
      <c r="L257" s="104"/>
      <c r="M257" s="104">
        <v>113.19</v>
      </c>
      <c r="N257" s="410"/>
      <c r="O257" s="355">
        <f>SUM(I257,-N257)</f>
        <v>113.19</v>
      </c>
      <c r="P257" s="395">
        <f t="shared" si="28"/>
        <v>113.19</v>
      </c>
      <c r="Q257" s="104">
        <v>31.44</v>
      </c>
      <c r="R257" s="104"/>
      <c r="S257" s="104"/>
      <c r="T257" s="104"/>
      <c r="U257" s="104"/>
      <c r="V257" s="203"/>
      <c r="W257" s="200" t="s">
        <v>426</v>
      </c>
    </row>
    <row r="258" spans="1:23" ht="96" customHeight="1">
      <c r="A258" s="216">
        <v>64</v>
      </c>
      <c r="B258" s="217" t="s">
        <v>311</v>
      </c>
      <c r="C258" s="202" t="s">
        <v>57</v>
      </c>
      <c r="D258" s="223" t="s">
        <v>427</v>
      </c>
      <c r="E258" s="205">
        <v>10</v>
      </c>
      <c r="F258" s="205"/>
      <c r="G258" s="149"/>
      <c r="H258" s="223" t="s">
        <v>312</v>
      </c>
      <c r="I258" s="205">
        <v>8</v>
      </c>
      <c r="J258" s="205">
        <v>8</v>
      </c>
      <c r="K258" s="115">
        <f t="shared" si="38"/>
        <v>0</v>
      </c>
      <c r="L258" s="104"/>
      <c r="M258" s="334">
        <v>8</v>
      </c>
      <c r="N258" s="410"/>
      <c r="O258" s="355">
        <f>SUM(I258,-N258)</f>
        <v>8</v>
      </c>
      <c r="P258" s="395">
        <f t="shared" si="28"/>
        <v>8</v>
      </c>
      <c r="Q258" s="205">
        <v>1</v>
      </c>
      <c r="R258" s="104"/>
      <c r="S258" s="104"/>
      <c r="T258" s="104"/>
      <c r="U258" s="104"/>
      <c r="V258" s="203"/>
      <c r="W258" s="200" t="s">
        <v>428</v>
      </c>
    </row>
    <row r="259" spans="1:23" s="5" customFormat="1">
      <c r="A259" s="294"/>
      <c r="B259" s="283" t="s">
        <v>177</v>
      </c>
      <c r="C259" s="250"/>
      <c r="D259" s="295"/>
      <c r="E259" s="254">
        <f>SUM(E255:E258)</f>
        <v>569.72</v>
      </c>
      <c r="F259" s="254">
        <f>SUM(F255:F258)</f>
        <v>503.75</v>
      </c>
      <c r="G259" s="253"/>
      <c r="H259" s="267"/>
      <c r="I259" s="254">
        <f>SUM(I255:I258)</f>
        <v>309.5</v>
      </c>
      <c r="J259" s="284">
        <f>SUM(J255:J258)</f>
        <v>309.5</v>
      </c>
      <c r="K259" s="284">
        <f t="shared" si="38"/>
        <v>0</v>
      </c>
      <c r="L259" s="254"/>
      <c r="M259" s="254">
        <f t="shared" ref="M259:U259" si="39">SUM(M255:M258)</f>
        <v>307.90309999999999</v>
      </c>
      <c r="N259" s="254">
        <f t="shared" si="39"/>
        <v>89.16</v>
      </c>
      <c r="O259" s="284">
        <f>SUM(O255:O258)</f>
        <v>220.34</v>
      </c>
      <c r="P259" s="284">
        <f t="shared" si="28"/>
        <v>218.7431</v>
      </c>
      <c r="Q259" s="254">
        <f t="shared" si="39"/>
        <v>56.97</v>
      </c>
      <c r="R259" s="254"/>
      <c r="S259" s="254">
        <f>SUM(S255:S258)</f>
        <v>0</v>
      </c>
      <c r="T259" s="254">
        <f t="shared" si="39"/>
        <v>0</v>
      </c>
      <c r="U259" s="254">
        <f t="shared" si="39"/>
        <v>0</v>
      </c>
      <c r="V259" s="250"/>
      <c r="W259" s="249"/>
    </row>
    <row r="260" spans="1:23">
      <c r="A260" s="216"/>
      <c r="B260" s="285" t="s">
        <v>155</v>
      </c>
      <c r="C260" s="202"/>
      <c r="D260" s="226"/>
      <c r="E260" s="104"/>
      <c r="F260" s="104"/>
      <c r="G260" s="149"/>
      <c r="H260" s="223"/>
      <c r="I260" s="104"/>
      <c r="J260" s="104"/>
      <c r="K260" s="404"/>
      <c r="L260" s="104"/>
      <c r="M260" s="104"/>
      <c r="N260" s="410"/>
      <c r="O260" s="356"/>
      <c r="P260" s="398">
        <f t="shared" si="28"/>
        <v>0</v>
      </c>
      <c r="Q260" s="104"/>
      <c r="R260" s="104"/>
      <c r="S260" s="104"/>
      <c r="T260" s="104"/>
      <c r="U260" s="104"/>
      <c r="V260" s="203"/>
      <c r="W260" s="200"/>
    </row>
    <row r="261" spans="1:23" ht="87" customHeight="1">
      <c r="A261" s="216">
        <v>65</v>
      </c>
      <c r="B261" s="200" t="s">
        <v>58</v>
      </c>
      <c r="C261" s="213" t="s">
        <v>59</v>
      </c>
      <c r="D261" s="104" t="s">
        <v>429</v>
      </c>
      <c r="E261" s="104">
        <v>264.57</v>
      </c>
      <c r="F261" s="104">
        <v>238.11</v>
      </c>
      <c r="G261" s="149" t="s">
        <v>101</v>
      </c>
      <c r="H261" s="223">
        <v>40259</v>
      </c>
      <c r="I261" s="104">
        <v>71.430000000000007</v>
      </c>
      <c r="J261" s="104">
        <v>71.430000000000007</v>
      </c>
      <c r="K261" s="404">
        <f t="shared" ref="K261:K279" si="40">SUM(I261,-J261)</f>
        <v>0</v>
      </c>
      <c r="L261" s="104"/>
      <c r="M261" s="104">
        <v>71.430000000000007</v>
      </c>
      <c r="N261" s="410"/>
      <c r="O261" s="355">
        <f>SUM(I261,-N261)</f>
        <v>71.430000000000007</v>
      </c>
      <c r="P261" s="395">
        <f t="shared" si="28"/>
        <v>71.430000000000007</v>
      </c>
      <c r="Q261" s="104">
        <v>26.46</v>
      </c>
      <c r="R261" s="104"/>
      <c r="S261" s="104"/>
      <c r="T261" s="104"/>
      <c r="U261" s="104"/>
      <c r="V261" s="203"/>
      <c r="W261" s="337" t="s">
        <v>456</v>
      </c>
    </row>
    <row r="262" spans="1:23" s="5" customFormat="1">
      <c r="A262" s="294"/>
      <c r="B262" s="249" t="s">
        <v>178</v>
      </c>
      <c r="C262" s="254"/>
      <c r="D262" s="251"/>
      <c r="E262" s="254">
        <f>SUM(E261)</f>
        <v>264.57</v>
      </c>
      <c r="F262" s="254">
        <f>SUM(F261)</f>
        <v>238.11</v>
      </c>
      <c r="G262" s="253"/>
      <c r="H262" s="267"/>
      <c r="I262" s="254">
        <f>SUM(I261)</f>
        <v>71.430000000000007</v>
      </c>
      <c r="J262" s="254">
        <f>SUM(J261)</f>
        <v>71.430000000000007</v>
      </c>
      <c r="K262" s="254">
        <f t="shared" si="40"/>
        <v>0</v>
      </c>
      <c r="L262" s="254"/>
      <c r="M262" s="254">
        <f t="shared" ref="M262:U262" si="41">SUM(M261)</f>
        <v>71.430000000000007</v>
      </c>
      <c r="N262" s="254">
        <f t="shared" si="41"/>
        <v>0</v>
      </c>
      <c r="O262" s="284">
        <f>SUM(O261)</f>
        <v>71.430000000000007</v>
      </c>
      <c r="P262" s="284">
        <f t="shared" si="28"/>
        <v>71.430000000000007</v>
      </c>
      <c r="Q262" s="254">
        <f t="shared" si="41"/>
        <v>26.46</v>
      </c>
      <c r="R262" s="254"/>
      <c r="S262" s="254"/>
      <c r="T262" s="254">
        <f t="shared" si="41"/>
        <v>0</v>
      </c>
      <c r="U262" s="254">
        <f t="shared" si="41"/>
        <v>0</v>
      </c>
      <c r="V262" s="250"/>
      <c r="W262" s="253"/>
    </row>
    <row r="263" spans="1:23" ht="162">
      <c r="A263" s="132">
        <v>66</v>
      </c>
      <c r="B263" s="200" t="s">
        <v>63</v>
      </c>
      <c r="C263" s="202" t="s">
        <v>64</v>
      </c>
      <c r="D263" s="238">
        <v>41426</v>
      </c>
      <c r="E263" s="210">
        <v>486.67</v>
      </c>
      <c r="F263" s="196">
        <v>438</v>
      </c>
      <c r="G263" s="149" t="s">
        <v>264</v>
      </c>
      <c r="H263" s="210" t="s">
        <v>103</v>
      </c>
      <c r="I263" s="196">
        <v>130</v>
      </c>
      <c r="J263" s="196">
        <v>130</v>
      </c>
      <c r="K263" s="92">
        <f t="shared" si="40"/>
        <v>0</v>
      </c>
      <c r="L263" s="296"/>
      <c r="M263" s="196">
        <v>107.13</v>
      </c>
      <c r="N263" s="92">
        <v>107.13</v>
      </c>
      <c r="O263" s="355">
        <f>SUM(I263,-N263)</f>
        <v>22.870000000000005</v>
      </c>
      <c r="P263" s="395">
        <f t="shared" si="28"/>
        <v>0</v>
      </c>
      <c r="Q263" s="196">
        <v>48.67</v>
      </c>
      <c r="R263" s="196"/>
      <c r="S263" s="196"/>
      <c r="T263" s="196"/>
      <c r="U263" s="196"/>
      <c r="V263" s="200" t="s">
        <v>260</v>
      </c>
      <c r="W263" s="219" t="s">
        <v>430</v>
      </c>
    </row>
    <row r="264" spans="1:23" s="5" customFormat="1">
      <c r="A264" s="294"/>
      <c r="B264" s="249" t="s">
        <v>173</v>
      </c>
      <c r="C264" s="250"/>
      <c r="D264" s="295"/>
      <c r="E264" s="254">
        <f>SUM(E263)</f>
        <v>486.67</v>
      </c>
      <c r="F264" s="284">
        <f>SUM(F263)</f>
        <v>438</v>
      </c>
      <c r="G264" s="253"/>
      <c r="H264" s="254"/>
      <c r="I264" s="284">
        <f>SUM(I263)</f>
        <v>130</v>
      </c>
      <c r="J264" s="284">
        <f>SUM(J263)</f>
        <v>130</v>
      </c>
      <c r="K264" s="284">
        <f t="shared" si="40"/>
        <v>0</v>
      </c>
      <c r="L264" s="284"/>
      <c r="M264" s="254">
        <f t="shared" ref="M264:U264" si="42">SUM(M263)</f>
        <v>107.13</v>
      </c>
      <c r="N264" s="254">
        <f t="shared" si="42"/>
        <v>107.13</v>
      </c>
      <c r="O264" s="284">
        <f>SUM(O263)</f>
        <v>22.870000000000005</v>
      </c>
      <c r="P264" s="284">
        <f t="shared" ref="P264:P280" si="43">SUM(M264,-N264)</f>
        <v>0</v>
      </c>
      <c r="Q264" s="254">
        <f t="shared" si="42"/>
        <v>48.67</v>
      </c>
      <c r="R264" s="254"/>
      <c r="S264" s="284">
        <f>SUM(S263)</f>
        <v>0</v>
      </c>
      <c r="T264" s="284">
        <f t="shared" si="42"/>
        <v>0</v>
      </c>
      <c r="U264" s="284">
        <f t="shared" si="42"/>
        <v>0</v>
      </c>
      <c r="V264" s="254"/>
      <c r="W264" s="253"/>
    </row>
    <row r="265" spans="1:23" ht="57.75" hidden="1" customHeight="1">
      <c r="A265" s="132"/>
      <c r="B265" s="128"/>
      <c r="C265" s="202"/>
      <c r="D265" s="177"/>
      <c r="E265" s="210"/>
      <c r="F265" s="210"/>
      <c r="G265" s="149"/>
      <c r="H265" s="210"/>
      <c r="I265" s="196"/>
      <c r="J265" s="196"/>
      <c r="K265" s="92">
        <f t="shared" si="40"/>
        <v>0</v>
      </c>
      <c r="L265" s="196"/>
      <c r="M265" s="196"/>
      <c r="N265" s="92"/>
      <c r="O265" s="92"/>
      <c r="P265" s="92">
        <f t="shared" si="43"/>
        <v>0</v>
      </c>
      <c r="Q265" s="196"/>
      <c r="R265" s="196"/>
      <c r="S265" s="192"/>
      <c r="T265" s="196"/>
      <c r="U265" s="196"/>
      <c r="V265" s="104"/>
      <c r="W265" s="149"/>
    </row>
    <row r="266" spans="1:23" ht="57.75" hidden="1" customHeight="1">
      <c r="A266" s="472"/>
      <c r="B266" s="475"/>
      <c r="C266" s="445"/>
      <c r="D266" s="478"/>
      <c r="E266" s="460"/>
      <c r="F266" s="297"/>
      <c r="G266" s="454"/>
      <c r="H266" s="454"/>
      <c r="I266" s="460"/>
      <c r="J266" s="460"/>
      <c r="K266" s="298">
        <f t="shared" si="40"/>
        <v>0</v>
      </c>
      <c r="L266" s="454"/>
      <c r="M266" s="460"/>
      <c r="N266" s="463"/>
      <c r="O266" s="298"/>
      <c r="P266" s="298">
        <f t="shared" si="43"/>
        <v>0</v>
      </c>
      <c r="Q266" s="460"/>
      <c r="R266" s="299"/>
      <c r="S266" s="300"/>
      <c r="T266" s="460"/>
      <c r="U266" s="460"/>
      <c r="V266" s="466"/>
      <c r="W266" s="469"/>
    </row>
    <row r="267" spans="1:23" ht="57.75" hidden="1" customHeight="1">
      <c r="A267" s="473"/>
      <c r="B267" s="476"/>
      <c r="C267" s="446"/>
      <c r="D267" s="479"/>
      <c r="E267" s="461"/>
      <c r="F267" s="301"/>
      <c r="G267" s="455"/>
      <c r="H267" s="456"/>
      <c r="I267" s="462"/>
      <c r="J267" s="461"/>
      <c r="K267" s="302">
        <f t="shared" si="40"/>
        <v>0</v>
      </c>
      <c r="L267" s="455"/>
      <c r="M267" s="461"/>
      <c r="N267" s="464"/>
      <c r="O267" s="302"/>
      <c r="P267" s="302">
        <f t="shared" si="43"/>
        <v>0</v>
      </c>
      <c r="Q267" s="461"/>
      <c r="R267" s="299"/>
      <c r="S267" s="300"/>
      <c r="T267" s="461"/>
      <c r="U267" s="461"/>
      <c r="V267" s="467"/>
      <c r="W267" s="470"/>
    </row>
    <row r="268" spans="1:23" ht="57.75" hidden="1" customHeight="1">
      <c r="A268" s="473"/>
      <c r="B268" s="476"/>
      <c r="C268" s="446"/>
      <c r="D268" s="479"/>
      <c r="E268" s="461"/>
      <c r="F268" s="301"/>
      <c r="G268" s="455"/>
      <c r="H268" s="303"/>
      <c r="I268" s="300"/>
      <c r="J268" s="461"/>
      <c r="K268" s="302">
        <f t="shared" si="40"/>
        <v>0</v>
      </c>
      <c r="L268" s="455"/>
      <c r="M268" s="461"/>
      <c r="N268" s="464"/>
      <c r="O268" s="302"/>
      <c r="P268" s="302">
        <f t="shared" si="43"/>
        <v>0</v>
      </c>
      <c r="Q268" s="461"/>
      <c r="R268" s="299"/>
      <c r="S268" s="300"/>
      <c r="T268" s="461"/>
      <c r="U268" s="461"/>
      <c r="V268" s="467"/>
      <c r="W268" s="470"/>
    </row>
    <row r="269" spans="1:23" ht="57.75" hidden="1" customHeight="1">
      <c r="A269" s="473"/>
      <c r="B269" s="476"/>
      <c r="C269" s="446"/>
      <c r="D269" s="479"/>
      <c r="E269" s="461"/>
      <c r="F269" s="301"/>
      <c r="G269" s="455"/>
      <c r="H269" s="304"/>
      <c r="I269" s="300"/>
      <c r="J269" s="461"/>
      <c r="K269" s="302">
        <f t="shared" si="40"/>
        <v>0</v>
      </c>
      <c r="L269" s="455"/>
      <c r="M269" s="461"/>
      <c r="N269" s="464"/>
      <c r="O269" s="302"/>
      <c r="P269" s="302">
        <f t="shared" si="43"/>
        <v>0</v>
      </c>
      <c r="Q269" s="461"/>
      <c r="R269" s="299"/>
      <c r="S269" s="300"/>
      <c r="T269" s="461"/>
      <c r="U269" s="461"/>
      <c r="V269" s="467"/>
      <c r="W269" s="470"/>
    </row>
    <row r="270" spans="1:23" ht="57.75" hidden="1" customHeight="1">
      <c r="A270" s="473"/>
      <c r="B270" s="476"/>
      <c r="C270" s="446"/>
      <c r="D270" s="479"/>
      <c r="E270" s="461"/>
      <c r="F270" s="301"/>
      <c r="G270" s="455"/>
      <c r="H270" s="304"/>
      <c r="I270" s="300"/>
      <c r="J270" s="461"/>
      <c r="K270" s="302">
        <f t="shared" si="40"/>
        <v>0</v>
      </c>
      <c r="L270" s="455"/>
      <c r="M270" s="461"/>
      <c r="N270" s="464"/>
      <c r="O270" s="302"/>
      <c r="P270" s="302">
        <f t="shared" si="43"/>
        <v>0</v>
      </c>
      <c r="Q270" s="461"/>
      <c r="R270" s="299"/>
      <c r="S270" s="300"/>
      <c r="T270" s="461"/>
      <c r="U270" s="461"/>
      <c r="V270" s="467"/>
      <c r="W270" s="470"/>
    </row>
    <row r="271" spans="1:23" ht="57.75" hidden="1" customHeight="1">
      <c r="A271" s="474"/>
      <c r="B271" s="477"/>
      <c r="C271" s="447"/>
      <c r="D271" s="480"/>
      <c r="E271" s="462"/>
      <c r="F271" s="305"/>
      <c r="G271" s="456"/>
      <c r="H271" s="306"/>
      <c r="I271" s="307"/>
      <c r="J271" s="462"/>
      <c r="K271" s="308">
        <f t="shared" si="40"/>
        <v>0</v>
      </c>
      <c r="L271" s="456"/>
      <c r="M271" s="462"/>
      <c r="N271" s="465"/>
      <c r="O271" s="308"/>
      <c r="P271" s="308">
        <f t="shared" si="43"/>
        <v>0</v>
      </c>
      <c r="Q271" s="462"/>
      <c r="R271" s="299"/>
      <c r="S271" s="307"/>
      <c r="T271" s="462"/>
      <c r="U271" s="462"/>
      <c r="V271" s="468"/>
      <c r="W271" s="471"/>
    </row>
    <row r="272" spans="1:23">
      <c r="A272" s="95"/>
      <c r="B272" s="86" t="s">
        <v>156</v>
      </c>
      <c r="C272" s="202"/>
      <c r="D272" s="177"/>
      <c r="E272" s="196"/>
      <c r="F272" s="196"/>
      <c r="G272" s="149"/>
      <c r="H272" s="238"/>
      <c r="I272" s="196"/>
      <c r="J272" s="196"/>
      <c r="K272" s="92">
        <f t="shared" si="40"/>
        <v>0</v>
      </c>
      <c r="L272" s="196"/>
      <c r="M272" s="196"/>
      <c r="N272" s="92"/>
      <c r="O272" s="92"/>
      <c r="P272" s="92"/>
      <c r="Q272" s="196"/>
      <c r="R272" s="196"/>
      <c r="S272" s="193"/>
      <c r="T272" s="196"/>
      <c r="U272" s="196"/>
      <c r="V272" s="201"/>
      <c r="W272" s="149"/>
    </row>
    <row r="273" spans="1:23" ht="75.75" customHeight="1">
      <c r="A273" s="95">
        <v>67</v>
      </c>
      <c r="B273" s="200" t="s">
        <v>66</v>
      </c>
      <c r="C273" s="202" t="s">
        <v>68</v>
      </c>
      <c r="D273" s="194" t="s">
        <v>431</v>
      </c>
      <c r="E273" s="196">
        <v>272</v>
      </c>
      <c r="F273" s="196">
        <v>244.8</v>
      </c>
      <c r="G273" s="149" t="s">
        <v>262</v>
      </c>
      <c r="H273" s="194" t="s">
        <v>261</v>
      </c>
      <c r="I273" s="144">
        <v>100</v>
      </c>
      <c r="J273" s="194">
        <v>100</v>
      </c>
      <c r="K273" s="403">
        <f t="shared" si="40"/>
        <v>0</v>
      </c>
      <c r="L273" s="194"/>
      <c r="M273" s="194">
        <v>100</v>
      </c>
      <c r="N273" s="408">
        <v>85</v>
      </c>
      <c r="O273" s="355">
        <f>SUM(I273,-N273)</f>
        <v>15</v>
      </c>
      <c r="P273" s="395">
        <f t="shared" si="43"/>
        <v>15</v>
      </c>
      <c r="Q273" s="194">
        <v>27.2</v>
      </c>
      <c r="R273" s="194"/>
      <c r="S273" s="194">
        <v>11.11</v>
      </c>
      <c r="T273" s="194">
        <v>11.11</v>
      </c>
      <c r="U273" s="194"/>
      <c r="V273" s="105">
        <v>0.34</v>
      </c>
      <c r="W273" s="351" t="s">
        <v>464</v>
      </c>
    </row>
    <row r="274" spans="1:23" ht="74.25" customHeight="1">
      <c r="A274" s="95">
        <v>68</v>
      </c>
      <c r="B274" s="200" t="s">
        <v>67</v>
      </c>
      <c r="C274" s="202" t="s">
        <v>68</v>
      </c>
      <c r="D274" s="238">
        <v>41701</v>
      </c>
      <c r="E274" s="196">
        <v>431.81</v>
      </c>
      <c r="F274" s="196">
        <v>388.63</v>
      </c>
      <c r="G274" s="149"/>
      <c r="H274" s="238">
        <v>41701</v>
      </c>
      <c r="I274" s="92">
        <v>155.44999999999999</v>
      </c>
      <c r="J274" s="335">
        <v>155.44999999999999</v>
      </c>
      <c r="K274" s="403">
        <f t="shared" si="40"/>
        <v>0</v>
      </c>
      <c r="L274" s="196"/>
      <c r="M274" s="135">
        <v>155.44999999999999</v>
      </c>
      <c r="N274" s="92">
        <v>0</v>
      </c>
      <c r="O274" s="355">
        <f>SUM(I274,-N274)</f>
        <v>155.44999999999999</v>
      </c>
      <c r="P274" s="395">
        <f t="shared" si="43"/>
        <v>155.44999999999999</v>
      </c>
      <c r="Q274" s="196">
        <v>43.18</v>
      </c>
      <c r="R274" s="196"/>
      <c r="S274" s="196"/>
      <c r="T274" s="196"/>
      <c r="U274" s="196"/>
      <c r="V274" s="105">
        <v>0.35</v>
      </c>
      <c r="W274" s="344" t="s">
        <v>432</v>
      </c>
    </row>
    <row r="275" spans="1:23" ht="69.75" customHeight="1">
      <c r="A275" s="95">
        <v>69</v>
      </c>
      <c r="B275" s="200" t="s">
        <v>354</v>
      </c>
      <c r="C275" s="202" t="s">
        <v>68</v>
      </c>
      <c r="D275" s="238">
        <v>38754</v>
      </c>
      <c r="E275" s="196">
        <v>11.55</v>
      </c>
      <c r="F275" s="196">
        <v>10.050000000000001</v>
      </c>
      <c r="G275" s="149"/>
      <c r="H275" s="238" t="s">
        <v>433</v>
      </c>
      <c r="I275" s="92">
        <v>10.4</v>
      </c>
      <c r="J275" s="117">
        <v>10.395</v>
      </c>
      <c r="K275" s="411">
        <f t="shared" si="40"/>
        <v>5.0000000000007816E-3</v>
      </c>
      <c r="L275" s="196"/>
      <c r="M275" s="117">
        <v>10.395</v>
      </c>
      <c r="N275" s="92">
        <v>6.3</v>
      </c>
      <c r="O275" s="355">
        <f>SUM(I275,-N275)</f>
        <v>4.1000000000000005</v>
      </c>
      <c r="P275" s="395">
        <f t="shared" si="43"/>
        <v>4.0949999999999998</v>
      </c>
      <c r="Q275" s="196">
        <v>1.1599999999999999</v>
      </c>
      <c r="R275" s="196"/>
      <c r="S275" s="196">
        <v>0.46</v>
      </c>
      <c r="T275" s="196"/>
      <c r="U275" s="196"/>
      <c r="V275" s="210"/>
      <c r="W275" s="149" t="s">
        <v>434</v>
      </c>
    </row>
    <row r="276" spans="1:23" ht="90.75" customHeight="1">
      <c r="A276" s="95">
        <v>70</v>
      </c>
      <c r="B276" s="339" t="s">
        <v>458</v>
      </c>
      <c r="C276" s="340" t="s">
        <v>68</v>
      </c>
      <c r="D276" s="326" t="s">
        <v>459</v>
      </c>
      <c r="E276" s="342">
        <v>353</v>
      </c>
      <c r="F276" s="342">
        <v>317.7</v>
      </c>
      <c r="G276" s="343"/>
      <c r="H276" s="326"/>
      <c r="I276" s="92">
        <v>247.8</v>
      </c>
      <c r="J276" s="342">
        <v>243</v>
      </c>
      <c r="K276" s="92">
        <f t="shared" si="40"/>
        <v>4.8000000000000114</v>
      </c>
      <c r="L276" s="342"/>
      <c r="M276" s="342">
        <v>243</v>
      </c>
      <c r="N276" s="92">
        <v>243</v>
      </c>
      <c r="O276" s="355">
        <f>SUM(I276,-N276)</f>
        <v>4.8000000000000114</v>
      </c>
      <c r="P276" s="395">
        <f t="shared" si="43"/>
        <v>0</v>
      </c>
      <c r="Q276" s="342">
        <v>35.299999999999997</v>
      </c>
      <c r="R276" s="342"/>
      <c r="S276" s="342">
        <v>14.8</v>
      </c>
      <c r="T276" s="342">
        <v>14.8</v>
      </c>
      <c r="U276" s="342"/>
      <c r="V276" s="341"/>
      <c r="W276" s="365" t="s">
        <v>471</v>
      </c>
    </row>
    <row r="277" spans="1:23" s="5" customFormat="1" ht="45.75" customHeight="1">
      <c r="A277" s="291"/>
      <c r="B277" s="249" t="s">
        <v>180</v>
      </c>
      <c r="C277" s="250"/>
      <c r="D277" s="295"/>
      <c r="E277" s="284">
        <f>SUM(E273:E276)</f>
        <v>1068.3599999999999</v>
      </c>
      <c r="F277" s="284">
        <f>SUM(F273:F276)</f>
        <v>961.18000000000006</v>
      </c>
      <c r="G277" s="253"/>
      <c r="H277" s="267"/>
      <c r="I277" s="284">
        <f>SUM(I273:I276)</f>
        <v>513.65</v>
      </c>
      <c r="J277" s="284">
        <f>SUM(J273:J276)</f>
        <v>508.84499999999997</v>
      </c>
      <c r="K277" s="284">
        <f t="shared" si="40"/>
        <v>4.8050000000000068</v>
      </c>
      <c r="L277" s="284"/>
      <c r="M277" s="284">
        <f>SUM(M273:M276)</f>
        <v>508.84499999999997</v>
      </c>
      <c r="N277" s="284">
        <f>SUM(N273:N276)</f>
        <v>334.3</v>
      </c>
      <c r="O277" s="284">
        <f>SUM(O273:O276)</f>
        <v>179.35</v>
      </c>
      <c r="P277" s="284">
        <f t="shared" si="43"/>
        <v>174.54499999999996</v>
      </c>
      <c r="Q277" s="284">
        <f>SUM(Q273:Q276)</f>
        <v>106.83999999999999</v>
      </c>
      <c r="R277" s="284"/>
      <c r="S277" s="284">
        <f>SUM(S266:S276)</f>
        <v>26.37</v>
      </c>
      <c r="T277" s="284">
        <f>SUM(T266:T276)</f>
        <v>25.91</v>
      </c>
      <c r="U277" s="284">
        <f>SUM(U266:U276)</f>
        <v>0</v>
      </c>
      <c r="V277" s="254"/>
      <c r="W277" s="249"/>
    </row>
    <row r="278" spans="1:23" s="5" customFormat="1" ht="119.25" customHeight="1">
      <c r="A278" s="291">
        <v>71</v>
      </c>
      <c r="B278" s="358" t="s">
        <v>467</v>
      </c>
      <c r="C278" s="359" t="s">
        <v>468</v>
      </c>
      <c r="D278" s="362" t="s">
        <v>469</v>
      </c>
      <c r="E278" s="360">
        <v>593.23</v>
      </c>
      <c r="F278" s="360">
        <v>533.90700000000004</v>
      </c>
      <c r="G278" s="363"/>
      <c r="H278" s="362"/>
      <c r="I278" s="360">
        <v>179.9</v>
      </c>
      <c r="J278" s="360"/>
      <c r="K278" s="115">
        <f t="shared" si="40"/>
        <v>179.9</v>
      </c>
      <c r="L278" s="360"/>
      <c r="M278" s="360"/>
      <c r="N278" s="115"/>
      <c r="O278" s="360"/>
      <c r="P278" s="387">
        <f t="shared" si="43"/>
        <v>0</v>
      </c>
      <c r="Q278" s="360">
        <v>59.323</v>
      </c>
      <c r="R278" s="360"/>
      <c r="S278" s="360"/>
      <c r="T278" s="360"/>
      <c r="U278" s="360"/>
      <c r="V278" s="361"/>
      <c r="W278" s="128"/>
    </row>
    <row r="279" spans="1:23" s="5" customFormat="1" ht="45" customHeight="1">
      <c r="A279" s="291"/>
      <c r="B279" s="249" t="s">
        <v>466</v>
      </c>
      <c r="C279" s="250"/>
      <c r="D279" s="295"/>
      <c r="E279" s="284">
        <f>SUM(E278)</f>
        <v>593.23</v>
      </c>
      <c r="F279" s="284">
        <f>SUM(F278)</f>
        <v>533.90700000000004</v>
      </c>
      <c r="G279" s="253"/>
      <c r="H279" s="267"/>
      <c r="I279" s="284">
        <f>SUM(I278)</f>
        <v>179.9</v>
      </c>
      <c r="J279" s="284">
        <f>SUM(J278)</f>
        <v>0</v>
      </c>
      <c r="K279" s="284">
        <f t="shared" si="40"/>
        <v>179.9</v>
      </c>
      <c r="L279" s="284"/>
      <c r="M279" s="284">
        <f>SUM(M278)</f>
        <v>0</v>
      </c>
      <c r="N279" s="284">
        <f>SUM(N278)</f>
        <v>0</v>
      </c>
      <c r="O279" s="284">
        <f>SUM(O278)</f>
        <v>0</v>
      </c>
      <c r="P279" s="284">
        <f t="shared" si="43"/>
        <v>0</v>
      </c>
      <c r="Q279" s="284">
        <f>SUM(Q278)</f>
        <v>59.323</v>
      </c>
      <c r="R279" s="284"/>
      <c r="S279" s="284">
        <f>SUM(S278)</f>
        <v>0</v>
      </c>
      <c r="T279" s="284">
        <f>SUM(T278)</f>
        <v>0</v>
      </c>
      <c r="U279" s="284">
        <f>SUM(U278)</f>
        <v>0</v>
      </c>
      <c r="V279" s="254"/>
      <c r="W279" s="249"/>
    </row>
    <row r="280" spans="1:23">
      <c r="A280" s="420"/>
      <c r="B280" s="86" t="s">
        <v>435</v>
      </c>
      <c r="C280" s="422"/>
      <c r="D280" s="178"/>
      <c r="E280" s="421">
        <f>SUM(E32,E43,E47,E54,E56,E60,E64,E157,E172,E180,E185,E188,E195,E211,E236,E244,E247,E253,E259,E262,E264,E277,E279)</f>
        <v>67787.64999999998</v>
      </c>
      <c r="F280" s="421">
        <f>SUM(F32,F43,F47,F54,F56,F60,F64,F157,F172,F180,F185,F188,F195,F211,F236,F244,F247,F253,F259,F262,F264,F277,F279)</f>
        <v>61035.776999999995</v>
      </c>
      <c r="G280" s="275"/>
      <c r="H280" s="422"/>
      <c r="I280" s="421">
        <f>SUM(I32,I43,I47,I54,I56,I60,I64,I157,I172,I180,I185,I188,I195,I211,I236,I244,I247,I253,I259,I262,I264,I277,I279)</f>
        <v>46431.567999999999</v>
      </c>
      <c r="J280" s="421">
        <f>SUM(J32,J43,J47,J54,J56,J60,J64,J157,J172,J180,J185,J188,J195,J211,J236,J244,J247,J253,J259,J262,J264,J277,J279)</f>
        <v>42651.543299999998</v>
      </c>
      <c r="K280" s="421">
        <f>SUM(I280,-J280)</f>
        <v>3780.0247000000018</v>
      </c>
      <c r="L280" s="422"/>
      <c r="M280" s="421">
        <f>SUM(M32,M43,M47,M54,M56,M60,M64,M157,M172,M180,M185,M188,M195,M211,M236,M244,M247,M253,M259,M262,M264,M277,M279)</f>
        <v>42027.752370000009</v>
      </c>
      <c r="N280" s="421">
        <f>SUM(N32,N43,N47,N54,N56,N60,N64,N157,N172,N180,N185,N188,N195,N211,N236,N244,N247,N253,N259,N262,N264,N277,N279)</f>
        <v>39439.599080000007</v>
      </c>
      <c r="O280" s="421">
        <f>SUM(I280,-N280)</f>
        <v>6991.9689199999921</v>
      </c>
      <c r="P280" s="421">
        <f t="shared" si="43"/>
        <v>2588.153290000002</v>
      </c>
      <c r="Q280" s="421">
        <f>SUM(Q32,Q43,Q47,Q54,Q56,Q60,Q64,Q157,Q172,Q180,Q185,Q188,Q195,Q211,Q236,Q244,Q247,Q253,Q259,Q262,Q264,Q277,Q279)</f>
        <v>6737.5330000000013</v>
      </c>
      <c r="R280" s="421">
        <f>SUM(R32,R43,R47,R54,R56,R60,R64,R157,R172,R180,R185,R188,R195,R211,R236,R244,R247,R253,R259,R262,R264,R277)</f>
        <v>140.73000000000002</v>
      </c>
      <c r="S280" s="421">
        <f>SUM(S32,S43,S47,S54,S56,S60,S64,S157,S172,S180,S185,S188,S195,S211,S236,S244,S247,S253,S259,S262,S264,S277,S279)</f>
        <v>3378.5059999999999</v>
      </c>
      <c r="T280" s="421">
        <f>SUM(T32,T43,T47,T54,T56,T60,T64,T157,T172,T180,T185,T188,T195,T211,T236,T244,T247,T253,T259,T262,T264,T277,T279)</f>
        <v>3292.1475500000001</v>
      </c>
      <c r="U280" s="421">
        <f>SUM(U32,U43,U47,U54,U56,U60,U64,U157,U172,U180,U185,U188,U195,U211,U236,U244,U247,U253,U259,U262,U264,U277,U279)</f>
        <v>3153.6458199999997</v>
      </c>
      <c r="V280" s="83"/>
      <c r="W280" s="275"/>
    </row>
  </sheetData>
  <mergeCells count="723">
    <mergeCell ref="P181:P184"/>
    <mergeCell ref="W48:W53"/>
    <mergeCell ref="V48:V53"/>
    <mergeCell ref="T48:T53"/>
    <mergeCell ref="V82:V91"/>
    <mergeCell ref="W82:W91"/>
    <mergeCell ref="N92:N99"/>
    <mergeCell ref="O92:O99"/>
    <mergeCell ref="Q92:Q99"/>
    <mergeCell ref="R92:R99"/>
    <mergeCell ref="S92:S99"/>
    <mergeCell ref="T92:T99"/>
    <mergeCell ref="U92:U99"/>
    <mergeCell ref="V92:V99"/>
    <mergeCell ref="W92:W105"/>
    <mergeCell ref="N100:N105"/>
    <mergeCell ref="O100:O105"/>
    <mergeCell ref="Q100:Q105"/>
    <mergeCell ref="R100:R105"/>
    <mergeCell ref="S100:S105"/>
    <mergeCell ref="T100:T105"/>
    <mergeCell ref="U100:U105"/>
    <mergeCell ref="V100:V105"/>
    <mergeCell ref="N106:N113"/>
    <mergeCell ref="V18:V23"/>
    <mergeCell ref="W10:W12"/>
    <mergeCell ref="O48:O53"/>
    <mergeCell ref="S48:S53"/>
    <mergeCell ref="R24:R29"/>
    <mergeCell ref="S24:S29"/>
    <mergeCell ref="R48:R53"/>
    <mergeCell ref="Q24:Q29"/>
    <mergeCell ref="W68:W81"/>
    <mergeCell ref="P13:P17"/>
    <mergeCell ref="P18:P23"/>
    <mergeCell ref="P24:P29"/>
    <mergeCell ref="B18:B23"/>
    <mergeCell ref="C18:C23"/>
    <mergeCell ref="D18:D23"/>
    <mergeCell ref="E18:E23"/>
    <mergeCell ref="O24:O29"/>
    <mergeCell ref="G18:G23"/>
    <mergeCell ref="H18:H19"/>
    <mergeCell ref="I18:I19"/>
    <mergeCell ref="J18:J23"/>
    <mergeCell ref="F18:F23"/>
    <mergeCell ref="F24:F29"/>
    <mergeCell ref="L18:L23"/>
    <mergeCell ref="B13:B17"/>
    <mergeCell ref="C13:C17"/>
    <mergeCell ref="D13:D17"/>
    <mergeCell ref="E13:E17"/>
    <mergeCell ref="G13:G17"/>
    <mergeCell ref="B10:B12"/>
    <mergeCell ref="C10:C12"/>
    <mergeCell ref="D10:D12"/>
    <mergeCell ref="E10:E12"/>
    <mergeCell ref="G10:G12"/>
    <mergeCell ref="F10:F12"/>
    <mergeCell ref="F13:F17"/>
    <mergeCell ref="A1:W1"/>
    <mergeCell ref="A3:A4"/>
    <mergeCell ref="B3:B4"/>
    <mergeCell ref="C3:C4"/>
    <mergeCell ref="D3:D4"/>
    <mergeCell ref="E3:E4"/>
    <mergeCell ref="G3:G4"/>
    <mergeCell ref="H3:I3"/>
    <mergeCell ref="L3:M3"/>
    <mergeCell ref="N3:N4"/>
    <mergeCell ref="Q3:U3"/>
    <mergeCell ref="V3:V4"/>
    <mergeCell ref="W3:W4"/>
    <mergeCell ref="J3:J4"/>
    <mergeCell ref="O3:O4"/>
    <mergeCell ref="F3:F4"/>
    <mergeCell ref="P3:P4"/>
    <mergeCell ref="K3:K4"/>
    <mergeCell ref="S2:U2"/>
    <mergeCell ref="J10:J12"/>
    <mergeCell ref="V10:V12"/>
    <mergeCell ref="N10:N12"/>
    <mergeCell ref="L13:L17"/>
    <mergeCell ref="R13:R17"/>
    <mergeCell ref="J13:J17"/>
    <mergeCell ref="S13:S17"/>
    <mergeCell ref="Q48:Q53"/>
    <mergeCell ref="U48:U53"/>
    <mergeCell ref="O13:O17"/>
    <mergeCell ref="V13:V17"/>
    <mergeCell ref="R18:R23"/>
    <mergeCell ref="S10:S12"/>
    <mergeCell ref="S18:S23"/>
    <mergeCell ref="O10:O12"/>
    <mergeCell ref="Q10:Q12"/>
    <mergeCell ref="O18:O23"/>
    <mergeCell ref="U24:U29"/>
    <mergeCell ref="T10:T12"/>
    <mergeCell ref="U10:U12"/>
    <mergeCell ref="K10:K12"/>
    <mergeCell ref="K13:K17"/>
    <mergeCell ref="K18:K23"/>
    <mergeCell ref="P10:P12"/>
    <mergeCell ref="C48:C53"/>
    <mergeCell ref="D48:D53"/>
    <mergeCell ref="E48:E53"/>
    <mergeCell ref="G48:G53"/>
    <mergeCell ref="H48:H49"/>
    <mergeCell ref="N48:N53"/>
    <mergeCell ref="M48:M53"/>
    <mergeCell ref="E24:E29"/>
    <mergeCell ref="D24:D29"/>
    <mergeCell ref="I24:I25"/>
    <mergeCell ref="J48:J53"/>
    <mergeCell ref="J24:J29"/>
    <mergeCell ref="L24:L29"/>
    <mergeCell ref="M24:M29"/>
    <mergeCell ref="L48:L53"/>
    <mergeCell ref="F48:F53"/>
    <mergeCell ref="N24:N29"/>
    <mergeCell ref="G24:G29"/>
    <mergeCell ref="H24:H25"/>
    <mergeCell ref="K24:K29"/>
    <mergeCell ref="K48:K52"/>
    <mergeCell ref="A48:A53"/>
    <mergeCell ref="A24:A29"/>
    <mergeCell ref="A18:A23"/>
    <mergeCell ref="A13:A17"/>
    <mergeCell ref="A10:A12"/>
    <mergeCell ref="B24:B29"/>
    <mergeCell ref="C24:C29"/>
    <mergeCell ref="B48:B53"/>
    <mergeCell ref="W13:W17"/>
    <mergeCell ref="M13:M17"/>
    <mergeCell ref="N13:N17"/>
    <mergeCell ref="Q13:Q17"/>
    <mergeCell ref="T13:T17"/>
    <mergeCell ref="U13:U17"/>
    <mergeCell ref="V24:V29"/>
    <mergeCell ref="W24:W29"/>
    <mergeCell ref="W18:W23"/>
    <mergeCell ref="M18:M23"/>
    <mergeCell ref="N18:N23"/>
    <mergeCell ref="Q18:Q23"/>
    <mergeCell ref="T18:T23"/>
    <mergeCell ref="U18:U23"/>
    <mergeCell ref="T24:T29"/>
    <mergeCell ref="I48:I49"/>
    <mergeCell ref="A67:A81"/>
    <mergeCell ref="C67:C81"/>
    <mergeCell ref="D67:D81"/>
    <mergeCell ref="E67:E76"/>
    <mergeCell ref="F67:F81"/>
    <mergeCell ref="G67:G81"/>
    <mergeCell ref="J67:J76"/>
    <mergeCell ref="B68:B76"/>
    <mergeCell ref="L68:L76"/>
    <mergeCell ref="B77:B81"/>
    <mergeCell ref="E77:E81"/>
    <mergeCell ref="L77:L81"/>
    <mergeCell ref="K67:K76"/>
    <mergeCell ref="K77:K81"/>
    <mergeCell ref="M77:M81"/>
    <mergeCell ref="N77:N81"/>
    <mergeCell ref="O77:O81"/>
    <mergeCell ref="Q77:Q81"/>
    <mergeCell ref="R77:R81"/>
    <mergeCell ref="S77:S81"/>
    <mergeCell ref="T77:T81"/>
    <mergeCell ref="U77:U81"/>
    <mergeCell ref="V77:V81"/>
    <mergeCell ref="P77:P81"/>
    <mergeCell ref="M68:M76"/>
    <mergeCell ref="N68:N76"/>
    <mergeCell ref="O68:O76"/>
    <mergeCell ref="Q68:Q76"/>
    <mergeCell ref="R68:R76"/>
    <mergeCell ref="S68:S76"/>
    <mergeCell ref="T68:T76"/>
    <mergeCell ref="U68:U76"/>
    <mergeCell ref="V68:V76"/>
    <mergeCell ref="P68:P76"/>
    <mergeCell ref="A82:A91"/>
    <mergeCell ref="C82:C91"/>
    <mergeCell ref="D82:D91"/>
    <mergeCell ref="E82:E87"/>
    <mergeCell ref="F82:F91"/>
    <mergeCell ref="G82:G91"/>
    <mergeCell ref="H82:H84"/>
    <mergeCell ref="I82:I84"/>
    <mergeCell ref="J82:J87"/>
    <mergeCell ref="B83:B87"/>
    <mergeCell ref="B88:B91"/>
    <mergeCell ref="E88:E91"/>
    <mergeCell ref="J88:J91"/>
    <mergeCell ref="M82:M87"/>
    <mergeCell ref="N82:N87"/>
    <mergeCell ref="O82:O87"/>
    <mergeCell ref="Q82:Q87"/>
    <mergeCell ref="R82:R87"/>
    <mergeCell ref="S82:S87"/>
    <mergeCell ref="T82:T87"/>
    <mergeCell ref="U82:U87"/>
    <mergeCell ref="L88:L91"/>
    <mergeCell ref="M88:M91"/>
    <mergeCell ref="N88:N91"/>
    <mergeCell ref="O88:O91"/>
    <mergeCell ref="Q88:Q91"/>
    <mergeCell ref="R88:R91"/>
    <mergeCell ref="S88:S91"/>
    <mergeCell ref="T88:T91"/>
    <mergeCell ref="U88:U91"/>
    <mergeCell ref="P82:P87"/>
    <mergeCell ref="P88:P91"/>
    <mergeCell ref="A92:A105"/>
    <mergeCell ref="C92:C105"/>
    <mergeCell ref="D92:D105"/>
    <mergeCell ref="E92:E99"/>
    <mergeCell ref="F92:F105"/>
    <mergeCell ref="G92:G105"/>
    <mergeCell ref="J92:J99"/>
    <mergeCell ref="L92:L99"/>
    <mergeCell ref="M92:M99"/>
    <mergeCell ref="B93:B99"/>
    <mergeCell ref="B100:B105"/>
    <mergeCell ref="E100:E105"/>
    <mergeCell ref="J100:J105"/>
    <mergeCell ref="L100:L105"/>
    <mergeCell ref="M100:M105"/>
    <mergeCell ref="A106:A118"/>
    <mergeCell ref="C106:C118"/>
    <mergeCell ref="D106:D118"/>
    <mergeCell ref="E106:E113"/>
    <mergeCell ref="F106:F118"/>
    <mergeCell ref="G106:G118"/>
    <mergeCell ref="J106:J113"/>
    <mergeCell ref="L106:L113"/>
    <mergeCell ref="M106:M113"/>
    <mergeCell ref="B107:B113"/>
    <mergeCell ref="B114:B118"/>
    <mergeCell ref="E114:E118"/>
    <mergeCell ref="J114:J118"/>
    <mergeCell ref="L114:L118"/>
    <mergeCell ref="M114:M118"/>
    <mergeCell ref="O106:O113"/>
    <mergeCell ref="Q106:Q113"/>
    <mergeCell ref="R106:R113"/>
    <mergeCell ref="S106:S113"/>
    <mergeCell ref="T106:T113"/>
    <mergeCell ref="U106:U113"/>
    <mergeCell ref="V106:V113"/>
    <mergeCell ref="W106:W118"/>
    <mergeCell ref="N114:N118"/>
    <mergeCell ref="O114:O118"/>
    <mergeCell ref="Q114:Q118"/>
    <mergeCell ref="R114:R118"/>
    <mergeCell ref="S114:S118"/>
    <mergeCell ref="T114:T118"/>
    <mergeCell ref="U114:U118"/>
    <mergeCell ref="V114:V118"/>
    <mergeCell ref="A119:A129"/>
    <mergeCell ref="C119:C129"/>
    <mergeCell ref="D119:D129"/>
    <mergeCell ref="E119:E125"/>
    <mergeCell ref="F119:F129"/>
    <mergeCell ref="G119:G129"/>
    <mergeCell ref="J119:J125"/>
    <mergeCell ref="L119:L125"/>
    <mergeCell ref="M119:M125"/>
    <mergeCell ref="B120:B125"/>
    <mergeCell ref="B126:B129"/>
    <mergeCell ref="E126:E129"/>
    <mergeCell ref="J126:J129"/>
    <mergeCell ref="L126:L129"/>
    <mergeCell ref="M126:M129"/>
    <mergeCell ref="O126:O129"/>
    <mergeCell ref="Q126:Q129"/>
    <mergeCell ref="R126:R129"/>
    <mergeCell ref="S126:S129"/>
    <mergeCell ref="T126:T129"/>
    <mergeCell ref="U126:U129"/>
    <mergeCell ref="V126:V129"/>
    <mergeCell ref="W126:W129"/>
    <mergeCell ref="N119:N125"/>
    <mergeCell ref="O119:O125"/>
    <mergeCell ref="Q119:Q125"/>
    <mergeCell ref="R119:R125"/>
    <mergeCell ref="S119:S125"/>
    <mergeCell ref="T119:T125"/>
    <mergeCell ref="U119:U125"/>
    <mergeCell ref="V119:V125"/>
    <mergeCell ref="W119:W125"/>
    <mergeCell ref="Q131:Q135"/>
    <mergeCell ref="R131:R135"/>
    <mergeCell ref="S131:S135"/>
    <mergeCell ref="T131:T135"/>
    <mergeCell ref="A131:A135"/>
    <mergeCell ref="B131:B135"/>
    <mergeCell ref="C131:C135"/>
    <mergeCell ref="D131:D135"/>
    <mergeCell ref="E131:E135"/>
    <mergeCell ref="F131:F135"/>
    <mergeCell ref="G131:G135"/>
    <mergeCell ref="H131:H132"/>
    <mergeCell ref="I131:I132"/>
    <mergeCell ref="U131:U135"/>
    <mergeCell ref="V131:V135"/>
    <mergeCell ref="W131:W135"/>
    <mergeCell ref="A136:A139"/>
    <mergeCell ref="B136:B139"/>
    <mergeCell ref="C136:C139"/>
    <mergeCell ref="D136:D139"/>
    <mergeCell ref="E136:E139"/>
    <mergeCell ref="F136:F139"/>
    <mergeCell ref="G136:G139"/>
    <mergeCell ref="J136:J139"/>
    <mergeCell ref="L136:L139"/>
    <mergeCell ref="M136:M139"/>
    <mergeCell ref="N136:N139"/>
    <mergeCell ref="O136:O139"/>
    <mergeCell ref="Q136:Q139"/>
    <mergeCell ref="S136:S139"/>
    <mergeCell ref="T136:T139"/>
    <mergeCell ref="U136:U139"/>
    <mergeCell ref="V136:V139"/>
    <mergeCell ref="W136:W139"/>
    <mergeCell ref="J131:J135"/>
    <mergeCell ref="L131:L135"/>
    <mergeCell ref="M131:M135"/>
    <mergeCell ref="Q141:Q144"/>
    <mergeCell ref="S141:S144"/>
    <mergeCell ref="T141:T144"/>
    <mergeCell ref="U141:U144"/>
    <mergeCell ref="A141:A144"/>
    <mergeCell ref="B141:B144"/>
    <mergeCell ref="C141:C144"/>
    <mergeCell ref="D141:D144"/>
    <mergeCell ref="E141:E144"/>
    <mergeCell ref="F141:F144"/>
    <mergeCell ref="G141:G144"/>
    <mergeCell ref="H141:H142"/>
    <mergeCell ref="I141:I142"/>
    <mergeCell ref="F150:F153"/>
    <mergeCell ref="G150:G153"/>
    <mergeCell ref="J150:J153"/>
    <mergeCell ref="L150:L153"/>
    <mergeCell ref="V141:V144"/>
    <mergeCell ref="W141:W144"/>
    <mergeCell ref="A145:A149"/>
    <mergeCell ref="E145:E148"/>
    <mergeCell ref="F145:F148"/>
    <mergeCell ref="G145:G148"/>
    <mergeCell ref="H145:H146"/>
    <mergeCell ref="I145:I146"/>
    <mergeCell ref="L145:L149"/>
    <mergeCell ref="M145:M149"/>
    <mergeCell ref="N145:N149"/>
    <mergeCell ref="O145:O149"/>
    <mergeCell ref="Q145:Q149"/>
    <mergeCell ref="S145:S149"/>
    <mergeCell ref="T145:T149"/>
    <mergeCell ref="U145:U149"/>
    <mergeCell ref="V145:V149"/>
    <mergeCell ref="W145:W149"/>
    <mergeCell ref="J141:J144"/>
    <mergeCell ref="L141:L144"/>
    <mergeCell ref="Q150:Q153"/>
    <mergeCell ref="S150:S153"/>
    <mergeCell ref="T150:T153"/>
    <mergeCell ref="U150:U153"/>
    <mergeCell ref="V150:V153"/>
    <mergeCell ref="W150:W153"/>
    <mergeCell ref="A154:A156"/>
    <mergeCell ref="B154:B156"/>
    <mergeCell ref="C154:C156"/>
    <mergeCell ref="D154:D156"/>
    <mergeCell ref="E154:E156"/>
    <mergeCell ref="F154:F156"/>
    <mergeCell ref="G154:G156"/>
    <mergeCell ref="H154:H156"/>
    <mergeCell ref="I154:I156"/>
    <mergeCell ref="J154:J156"/>
    <mergeCell ref="L154:L156"/>
    <mergeCell ref="N154:N156"/>
    <mergeCell ref="O154:O156"/>
    <mergeCell ref="Q154:Q156"/>
    <mergeCell ref="S154:S156"/>
    <mergeCell ref="T154:T156"/>
    <mergeCell ref="A150:A153"/>
    <mergeCell ref="B150:B153"/>
    <mergeCell ref="U154:U156"/>
    <mergeCell ref="V154:V156"/>
    <mergeCell ref="W154:W156"/>
    <mergeCell ref="A159:A162"/>
    <mergeCell ref="B159:B162"/>
    <mergeCell ref="C159:C162"/>
    <mergeCell ref="D159:D162"/>
    <mergeCell ref="E159:E162"/>
    <mergeCell ref="F159:F162"/>
    <mergeCell ref="G159:G162"/>
    <mergeCell ref="J159:J162"/>
    <mergeCell ref="L159:L162"/>
    <mergeCell ref="M159:M162"/>
    <mergeCell ref="N159:N162"/>
    <mergeCell ref="O159:O162"/>
    <mergeCell ref="Q159:Q162"/>
    <mergeCell ref="R159:R162"/>
    <mergeCell ref="S159:S162"/>
    <mergeCell ref="T159:T162"/>
    <mergeCell ref="U159:U162"/>
    <mergeCell ref="V159:V162"/>
    <mergeCell ref="W159:W162"/>
    <mergeCell ref="Q164:Q167"/>
    <mergeCell ref="R164:R167"/>
    <mergeCell ref="S164:S167"/>
    <mergeCell ref="T164:T167"/>
    <mergeCell ref="U164:U167"/>
    <mergeCell ref="A164:A167"/>
    <mergeCell ref="B164:B167"/>
    <mergeCell ref="C164:C167"/>
    <mergeCell ref="D164:D167"/>
    <mergeCell ref="E164:E167"/>
    <mergeCell ref="F164:F167"/>
    <mergeCell ref="G164:G167"/>
    <mergeCell ref="H164:H165"/>
    <mergeCell ref="I164:I165"/>
    <mergeCell ref="W164:W167"/>
    <mergeCell ref="A181:A184"/>
    <mergeCell ref="B181:B184"/>
    <mergeCell ref="C181:C184"/>
    <mergeCell ref="D181:D184"/>
    <mergeCell ref="E181:E184"/>
    <mergeCell ref="F181:F184"/>
    <mergeCell ref="G181:G184"/>
    <mergeCell ref="H181:H182"/>
    <mergeCell ref="I181:I182"/>
    <mergeCell ref="J181:J184"/>
    <mergeCell ref="L181:L184"/>
    <mergeCell ref="M181:M184"/>
    <mergeCell ref="N181:N184"/>
    <mergeCell ref="O181:O184"/>
    <mergeCell ref="Q181:Q184"/>
    <mergeCell ref="T181:T184"/>
    <mergeCell ref="U181:U184"/>
    <mergeCell ref="V181:V184"/>
    <mergeCell ref="W181:W184"/>
    <mergeCell ref="J164:J167"/>
    <mergeCell ref="L164:L167"/>
    <mergeCell ref="N164:N167"/>
    <mergeCell ref="O164:O167"/>
    <mergeCell ref="Q190:Q194"/>
    <mergeCell ref="R190:R194"/>
    <mergeCell ref="S190:S194"/>
    <mergeCell ref="T190:T194"/>
    <mergeCell ref="A190:A194"/>
    <mergeCell ref="B190:B194"/>
    <mergeCell ref="C190:C194"/>
    <mergeCell ref="D190:D194"/>
    <mergeCell ref="E190:E194"/>
    <mergeCell ref="F190:F194"/>
    <mergeCell ref="G190:G194"/>
    <mergeCell ref="U190:U194"/>
    <mergeCell ref="V190:V194"/>
    <mergeCell ref="W190:W194"/>
    <mergeCell ref="A197:A200"/>
    <mergeCell ref="B197:B200"/>
    <mergeCell ref="C197:C200"/>
    <mergeCell ref="D197:D200"/>
    <mergeCell ref="E197:E200"/>
    <mergeCell ref="F197:F200"/>
    <mergeCell ref="G197:G200"/>
    <mergeCell ref="J197:J200"/>
    <mergeCell ref="L197:L200"/>
    <mergeCell ref="M197:M200"/>
    <mergeCell ref="N197:N200"/>
    <mergeCell ref="O197:O200"/>
    <mergeCell ref="Q197:Q200"/>
    <mergeCell ref="R197:R200"/>
    <mergeCell ref="S197:S200"/>
    <mergeCell ref="T197:T200"/>
    <mergeCell ref="U197:U200"/>
    <mergeCell ref="V197:V200"/>
    <mergeCell ref="W197:W200"/>
    <mergeCell ref="J190:J194"/>
    <mergeCell ref="L190:L194"/>
    <mergeCell ref="R202:R205"/>
    <mergeCell ref="S202:S205"/>
    <mergeCell ref="T202:T205"/>
    <mergeCell ref="U202:U205"/>
    <mergeCell ref="V202:V205"/>
    <mergeCell ref="A202:A205"/>
    <mergeCell ref="B202:B205"/>
    <mergeCell ref="C202:C205"/>
    <mergeCell ref="D202:D205"/>
    <mergeCell ref="E202:E205"/>
    <mergeCell ref="F202:F205"/>
    <mergeCell ref="G202:G205"/>
    <mergeCell ref="J202:J205"/>
    <mergeCell ref="L202:L205"/>
    <mergeCell ref="W202:W205"/>
    <mergeCell ref="A206:A209"/>
    <mergeCell ref="B206:B209"/>
    <mergeCell ref="C206:C209"/>
    <mergeCell ref="D206:D209"/>
    <mergeCell ref="E206:E209"/>
    <mergeCell ref="F206:F209"/>
    <mergeCell ref="G206:G209"/>
    <mergeCell ref="J206:J209"/>
    <mergeCell ref="L206:L209"/>
    <mergeCell ref="M206:M209"/>
    <mergeCell ref="N206:N209"/>
    <mergeCell ref="O206:O209"/>
    <mergeCell ref="Q206:Q209"/>
    <mergeCell ref="R206:R209"/>
    <mergeCell ref="S206:S209"/>
    <mergeCell ref="T206:T209"/>
    <mergeCell ref="U206:U209"/>
    <mergeCell ref="V206:V209"/>
    <mergeCell ref="W206:W209"/>
    <mergeCell ref="M202:M205"/>
    <mergeCell ref="N202:N205"/>
    <mergeCell ref="O202:O205"/>
    <mergeCell ref="Q202:Q205"/>
    <mergeCell ref="Q213:Q218"/>
    <mergeCell ref="R213:R218"/>
    <mergeCell ref="S213:S218"/>
    <mergeCell ref="T213:T218"/>
    <mergeCell ref="A213:A218"/>
    <mergeCell ref="B213:B218"/>
    <mergeCell ref="C213:C218"/>
    <mergeCell ref="D213:D218"/>
    <mergeCell ref="E213:E218"/>
    <mergeCell ref="F213:F218"/>
    <mergeCell ref="G213:G218"/>
    <mergeCell ref="H213:H214"/>
    <mergeCell ref="I213:I214"/>
    <mergeCell ref="K213:K218"/>
    <mergeCell ref="U213:U218"/>
    <mergeCell ref="V213:V218"/>
    <mergeCell ref="W213:W218"/>
    <mergeCell ref="A219:A224"/>
    <mergeCell ref="B219:B224"/>
    <mergeCell ref="C219:C224"/>
    <mergeCell ref="D219:D224"/>
    <mergeCell ref="E219:E224"/>
    <mergeCell ref="F219:F224"/>
    <mergeCell ref="G219:G224"/>
    <mergeCell ref="J219:J224"/>
    <mergeCell ref="L219:L224"/>
    <mergeCell ref="M219:M224"/>
    <mergeCell ref="N219:N224"/>
    <mergeCell ref="O219:O224"/>
    <mergeCell ref="Q219:Q224"/>
    <mergeCell ref="R219:R224"/>
    <mergeCell ref="S219:S224"/>
    <mergeCell ref="T219:T224"/>
    <mergeCell ref="U219:U224"/>
    <mergeCell ref="V219:V224"/>
    <mergeCell ref="W219:W224"/>
    <mergeCell ref="J213:J218"/>
    <mergeCell ref="L213:L218"/>
    <mergeCell ref="R225:R230"/>
    <mergeCell ref="S225:S230"/>
    <mergeCell ref="T225:T230"/>
    <mergeCell ref="U225:U230"/>
    <mergeCell ref="V225:V230"/>
    <mergeCell ref="A225:A230"/>
    <mergeCell ref="B225:B230"/>
    <mergeCell ref="C225:C230"/>
    <mergeCell ref="D225:D230"/>
    <mergeCell ref="E225:E230"/>
    <mergeCell ref="F225:F230"/>
    <mergeCell ref="G225:G230"/>
    <mergeCell ref="J225:J230"/>
    <mergeCell ref="L225:L230"/>
    <mergeCell ref="W225:W230"/>
    <mergeCell ref="A232:A235"/>
    <mergeCell ref="B232:B235"/>
    <mergeCell ref="C232:C235"/>
    <mergeCell ref="D232:D235"/>
    <mergeCell ref="E232:E235"/>
    <mergeCell ref="F232:F235"/>
    <mergeCell ref="G232:G235"/>
    <mergeCell ref="J232:J235"/>
    <mergeCell ref="L232:L235"/>
    <mergeCell ref="M232:M235"/>
    <mergeCell ref="N232:N235"/>
    <mergeCell ref="O232:O235"/>
    <mergeCell ref="Q232:Q235"/>
    <mergeCell ref="R232:R235"/>
    <mergeCell ref="S232:S235"/>
    <mergeCell ref="T232:T235"/>
    <mergeCell ref="U232:U235"/>
    <mergeCell ref="V232:V235"/>
    <mergeCell ref="W232:W235"/>
    <mergeCell ref="M225:M230"/>
    <mergeCell ref="N225:N230"/>
    <mergeCell ref="O225:O230"/>
    <mergeCell ref="Q225:Q230"/>
    <mergeCell ref="Q238:Q241"/>
    <mergeCell ref="R238:R241"/>
    <mergeCell ref="S238:S241"/>
    <mergeCell ref="T238:T241"/>
    <mergeCell ref="A238:A241"/>
    <mergeCell ref="B238:B241"/>
    <mergeCell ref="C238:C241"/>
    <mergeCell ref="D238:D241"/>
    <mergeCell ref="E238:E241"/>
    <mergeCell ref="F238:F241"/>
    <mergeCell ref="G238:G241"/>
    <mergeCell ref="K238:K241"/>
    <mergeCell ref="U238:U241"/>
    <mergeCell ref="V238:V241"/>
    <mergeCell ref="W238:W241"/>
    <mergeCell ref="A249:A252"/>
    <mergeCell ref="B249:B252"/>
    <mergeCell ref="C249:C252"/>
    <mergeCell ref="D249:D252"/>
    <mergeCell ref="E249:E252"/>
    <mergeCell ref="F249:F252"/>
    <mergeCell ref="G249:G252"/>
    <mergeCell ref="J249:J252"/>
    <mergeCell ref="L249:L252"/>
    <mergeCell ref="M249:M252"/>
    <mergeCell ref="N249:N252"/>
    <mergeCell ref="O249:O252"/>
    <mergeCell ref="Q249:Q252"/>
    <mergeCell ref="R249:R252"/>
    <mergeCell ref="U249:U252"/>
    <mergeCell ref="V249:V252"/>
    <mergeCell ref="W249:W252"/>
    <mergeCell ref="J238:J241"/>
    <mergeCell ref="L238:L241"/>
    <mergeCell ref="M238:M241"/>
    <mergeCell ref="N238:N241"/>
    <mergeCell ref="M266:M271"/>
    <mergeCell ref="N266:N271"/>
    <mergeCell ref="Q266:Q271"/>
    <mergeCell ref="T266:T271"/>
    <mergeCell ref="U266:U271"/>
    <mergeCell ref="V266:V271"/>
    <mergeCell ref="W266:W271"/>
    <mergeCell ref="A266:A271"/>
    <mergeCell ref="B266:B271"/>
    <mergeCell ref="C266:C271"/>
    <mergeCell ref="D266:D271"/>
    <mergeCell ref="E266:E271"/>
    <mergeCell ref="G266:G271"/>
    <mergeCell ref="H266:H267"/>
    <mergeCell ref="I266:I267"/>
    <mergeCell ref="J266:J271"/>
    <mergeCell ref="K82:K87"/>
    <mergeCell ref="K88:K91"/>
    <mergeCell ref="K92:K99"/>
    <mergeCell ref="K100:K105"/>
    <mergeCell ref="K106:K113"/>
    <mergeCell ref="K119:K125"/>
    <mergeCell ref="K126:K129"/>
    <mergeCell ref="K131:K135"/>
    <mergeCell ref="L266:L271"/>
    <mergeCell ref="L82:L87"/>
    <mergeCell ref="K232:K235"/>
    <mergeCell ref="K136:K139"/>
    <mergeCell ref="K141:K144"/>
    <mergeCell ref="K145:K149"/>
    <mergeCell ref="K150:K153"/>
    <mergeCell ref="K154:K156"/>
    <mergeCell ref="K159:K162"/>
    <mergeCell ref="K164:K167"/>
    <mergeCell ref="K249:K252"/>
    <mergeCell ref="K181:K184"/>
    <mergeCell ref="K190:K194"/>
    <mergeCell ref="K197:K200"/>
    <mergeCell ref="K202:K205"/>
    <mergeCell ref="K206:K209"/>
    <mergeCell ref="P232:P235"/>
    <mergeCell ref="P249:P252"/>
    <mergeCell ref="P238:P241"/>
    <mergeCell ref="P150:P153"/>
    <mergeCell ref="P154:P156"/>
    <mergeCell ref="P159:P162"/>
    <mergeCell ref="P164:P167"/>
    <mergeCell ref="P190:P194"/>
    <mergeCell ref="B145:B149"/>
    <mergeCell ref="C145:C149"/>
    <mergeCell ref="D145:D149"/>
    <mergeCell ref="P145:P149"/>
    <mergeCell ref="O238:O241"/>
    <mergeCell ref="M213:M218"/>
    <mergeCell ref="N213:N218"/>
    <mergeCell ref="O213:O218"/>
    <mergeCell ref="M190:M194"/>
    <mergeCell ref="N190:N194"/>
    <mergeCell ref="O190:O194"/>
    <mergeCell ref="N150:N153"/>
    <mergeCell ref="O150:O153"/>
    <mergeCell ref="C150:C153"/>
    <mergeCell ref="D150:D153"/>
    <mergeCell ref="E150:E153"/>
    <mergeCell ref="K219:K224"/>
    <mergeCell ref="K225:K230"/>
    <mergeCell ref="P92:P99"/>
    <mergeCell ref="P197:P200"/>
    <mergeCell ref="P202:P205"/>
    <mergeCell ref="P206:P209"/>
    <mergeCell ref="P213:P218"/>
    <mergeCell ref="P219:P224"/>
    <mergeCell ref="P225:P230"/>
    <mergeCell ref="P100:P105"/>
    <mergeCell ref="P106:P113"/>
    <mergeCell ref="P115:P118"/>
    <mergeCell ref="P119:P125"/>
    <mergeCell ref="P126:P129"/>
    <mergeCell ref="P131:P135"/>
    <mergeCell ref="P136:P139"/>
    <mergeCell ref="P141:P144"/>
    <mergeCell ref="K114:K118"/>
    <mergeCell ref="M141:M144"/>
    <mergeCell ref="N141:N144"/>
    <mergeCell ref="O141:O144"/>
    <mergeCell ref="N131:N135"/>
    <mergeCell ref="O131:O135"/>
    <mergeCell ref="N126:N129"/>
  </mergeCells>
  <printOptions horizontalCentered="1" verticalCentered="1"/>
  <pageMargins left="0.25" right="0.25" top="0.5" bottom="0.5" header="0.05" footer="0.05"/>
  <pageSetup paperSize="9" scale="55" orientation="landscape" r:id="rId1"/>
  <headerFooter>
    <oddFooter>&amp;CPage &amp;P</oddFooter>
  </headerFooter>
  <drawing r:id="rId2"/>
</worksheet>
</file>

<file path=xl/worksheets/sheet2.xml><?xml version="1.0" encoding="utf-8"?>
<worksheet xmlns="http://schemas.openxmlformats.org/spreadsheetml/2006/main" xmlns:r="http://schemas.openxmlformats.org/officeDocument/2006/relationships">
  <dimension ref="A1:U287"/>
  <sheetViews>
    <sheetView topLeftCell="A51" workbookViewId="0">
      <selection activeCell="I151" sqref="I151"/>
    </sheetView>
  </sheetViews>
  <sheetFormatPr defaultColWidth="9.125" defaultRowHeight="20.25"/>
  <cols>
    <col min="1" max="1" width="8" style="7" customWidth="1"/>
    <col min="2" max="2" width="30.875" style="5" hidden="1" customWidth="1"/>
    <col min="3" max="3" width="29.75" style="7" customWidth="1"/>
    <col min="4" max="4" width="15.125" style="7" customWidth="1"/>
    <col min="5" max="5" width="23.625" style="7" customWidth="1"/>
    <col min="6" max="6" width="16.25" style="5" hidden="1" customWidth="1"/>
    <col min="7" max="7" width="12.375" style="7" hidden="1" customWidth="1"/>
    <col min="8" max="8" width="22.75" style="7" customWidth="1"/>
    <col min="9" max="9" width="22.625" style="7" customWidth="1"/>
    <col min="10" max="10" width="11.375" style="7" hidden="1" customWidth="1"/>
    <col min="11" max="11" width="20" style="7" customWidth="1"/>
    <col min="12" max="12" width="16.875" style="7" customWidth="1"/>
    <col min="13" max="13" width="10.875" style="7" hidden="1" customWidth="1"/>
    <col min="14" max="14" width="13.875" style="7" hidden="1" customWidth="1"/>
    <col min="15" max="15" width="12" style="7" hidden="1" customWidth="1"/>
    <col min="16" max="16" width="19.625" style="7" customWidth="1"/>
    <col min="17" max="17" width="12.25" style="7" hidden="1" customWidth="1"/>
    <col min="18" max="18" width="25.875" style="5" hidden="1" customWidth="1"/>
    <col min="19" max="16384" width="9.125" style="5"/>
  </cols>
  <sheetData>
    <row r="1" spans="1:19" ht="36" customHeight="1">
      <c r="A1" s="719" t="s">
        <v>245</v>
      </c>
      <c r="B1" s="438"/>
      <c r="C1" s="438"/>
      <c r="D1" s="438"/>
      <c r="E1" s="438"/>
      <c r="F1" s="438"/>
      <c r="G1" s="438"/>
      <c r="H1" s="438"/>
      <c r="I1" s="438"/>
      <c r="J1" s="438"/>
      <c r="K1" s="438"/>
      <c r="L1" s="438"/>
      <c r="M1" s="438"/>
      <c r="N1" s="438"/>
      <c r="O1" s="438"/>
      <c r="P1" s="438"/>
      <c r="Q1" s="438"/>
      <c r="R1" s="438"/>
      <c r="S1" s="6"/>
    </row>
    <row r="2" spans="1:19" s="12" customFormat="1" ht="23.25">
      <c r="A2" s="720" t="s">
        <v>7</v>
      </c>
      <c r="B2" s="720"/>
      <c r="C2" s="720"/>
      <c r="D2" s="720"/>
      <c r="E2" s="720"/>
      <c r="F2" s="720"/>
      <c r="G2" s="720"/>
      <c r="H2" s="720"/>
      <c r="I2" s="720"/>
      <c r="J2" s="720"/>
      <c r="K2" s="720"/>
      <c r="L2" s="720"/>
      <c r="M2" s="720"/>
      <c r="N2" s="720"/>
      <c r="O2" s="720"/>
      <c r="P2" s="720"/>
      <c r="Q2" s="720"/>
      <c r="R2" s="720"/>
      <c r="S2" s="11"/>
    </row>
    <row r="3" spans="1:19" s="12" customFormat="1" ht="18" customHeight="1">
      <c r="A3" s="667" t="s">
        <v>0</v>
      </c>
      <c r="B3" s="644" t="s">
        <v>1</v>
      </c>
      <c r="C3" s="644" t="s">
        <v>2</v>
      </c>
      <c r="D3" s="644" t="s">
        <v>358</v>
      </c>
      <c r="E3" s="644" t="s">
        <v>3</v>
      </c>
      <c r="F3" s="644" t="s">
        <v>4</v>
      </c>
      <c r="G3" s="721" t="s">
        <v>359</v>
      </c>
      <c r="H3" s="722"/>
      <c r="I3" s="667" t="s">
        <v>297</v>
      </c>
      <c r="J3" s="721" t="s">
        <v>360</v>
      </c>
      <c r="K3" s="722"/>
      <c r="L3" s="644" t="s">
        <v>114</v>
      </c>
      <c r="M3" s="721" t="s">
        <v>361</v>
      </c>
      <c r="N3" s="725"/>
      <c r="O3" s="725"/>
      <c r="P3" s="722"/>
      <c r="Q3" s="644" t="s">
        <v>153</v>
      </c>
      <c r="R3" s="644" t="s">
        <v>136</v>
      </c>
    </row>
    <row r="4" spans="1:19" s="12" customFormat="1" ht="75" customHeight="1">
      <c r="A4" s="669"/>
      <c r="B4" s="644"/>
      <c r="C4" s="644"/>
      <c r="D4" s="644"/>
      <c r="E4" s="644"/>
      <c r="F4" s="644"/>
      <c r="G4" s="723"/>
      <c r="H4" s="724"/>
      <c r="I4" s="669"/>
      <c r="J4" s="723"/>
      <c r="K4" s="724"/>
      <c r="L4" s="644"/>
      <c r="M4" s="723"/>
      <c r="N4" s="726"/>
      <c r="O4" s="726"/>
      <c r="P4" s="724"/>
      <c r="Q4" s="644"/>
      <c r="R4" s="644"/>
    </row>
    <row r="5" spans="1:19" s="15" customFormat="1" ht="23.25">
      <c r="A5" s="13">
        <v>1</v>
      </c>
      <c r="B5" s="14">
        <v>2</v>
      </c>
      <c r="C5" s="13">
        <v>3</v>
      </c>
      <c r="D5" s="13">
        <v>4</v>
      </c>
      <c r="E5" s="13">
        <v>5</v>
      </c>
      <c r="F5" s="13">
        <v>6</v>
      </c>
      <c r="G5" s="13">
        <v>7</v>
      </c>
      <c r="H5" s="13">
        <v>8</v>
      </c>
      <c r="I5" s="13">
        <v>9</v>
      </c>
      <c r="J5" s="13">
        <v>10</v>
      </c>
      <c r="K5" s="13">
        <v>11</v>
      </c>
      <c r="L5" s="13">
        <v>12</v>
      </c>
      <c r="M5" s="13">
        <v>13</v>
      </c>
      <c r="N5" s="13">
        <v>14</v>
      </c>
      <c r="O5" s="13">
        <v>15</v>
      </c>
      <c r="P5" s="13">
        <v>16</v>
      </c>
      <c r="Q5" s="13">
        <v>17</v>
      </c>
      <c r="R5" s="13">
        <v>18</v>
      </c>
    </row>
    <row r="6" spans="1:19" s="12" customFormat="1" ht="23.25" hidden="1">
      <c r="A6" s="13"/>
      <c r="B6" s="14" t="s">
        <v>154</v>
      </c>
      <c r="C6" s="13"/>
      <c r="D6" s="13"/>
      <c r="E6" s="13"/>
      <c r="F6" s="14"/>
      <c r="G6" s="13"/>
      <c r="H6" s="13"/>
      <c r="I6" s="13"/>
      <c r="J6" s="13"/>
      <c r="K6" s="13"/>
      <c r="L6" s="13"/>
      <c r="M6" s="13"/>
      <c r="N6" s="13"/>
      <c r="O6" s="13"/>
      <c r="P6" s="13"/>
      <c r="Q6" s="13"/>
      <c r="R6" s="14"/>
    </row>
    <row r="7" spans="1:19" s="12" customFormat="1" ht="116.25" hidden="1">
      <c r="A7" s="16">
        <v>1</v>
      </c>
      <c r="B7" s="17" t="s">
        <v>268</v>
      </c>
      <c r="C7" s="18" t="s">
        <v>126</v>
      </c>
      <c r="D7" s="15" t="s">
        <v>272</v>
      </c>
      <c r="E7" s="19">
        <v>1927</v>
      </c>
      <c r="F7" s="14"/>
      <c r="G7" s="13" t="s">
        <v>119</v>
      </c>
      <c r="H7" s="20">
        <v>1706.1</v>
      </c>
      <c r="I7" s="20">
        <v>1706.1</v>
      </c>
      <c r="J7" s="13" t="s">
        <v>273</v>
      </c>
      <c r="K7" s="20">
        <v>1706.1</v>
      </c>
      <c r="L7" s="13">
        <v>1691.61</v>
      </c>
      <c r="M7" s="13">
        <v>192.7</v>
      </c>
      <c r="N7" s="13"/>
      <c r="O7" s="13">
        <v>189.57</v>
      </c>
      <c r="P7" s="13">
        <v>189.57</v>
      </c>
      <c r="Q7" s="21">
        <v>1</v>
      </c>
      <c r="R7" s="14"/>
    </row>
    <row r="8" spans="1:19" s="12" customFormat="1" ht="69.75" hidden="1">
      <c r="A8" s="22">
        <v>2</v>
      </c>
      <c r="B8" s="17" t="s">
        <v>269</v>
      </c>
      <c r="C8" s="18" t="s">
        <v>126</v>
      </c>
      <c r="D8" s="23" t="s">
        <v>274</v>
      </c>
      <c r="E8" s="18">
        <v>8649.8799999999992</v>
      </c>
      <c r="F8" s="14"/>
      <c r="G8" s="13" t="s">
        <v>275</v>
      </c>
      <c r="H8" s="20">
        <v>7670</v>
      </c>
      <c r="I8" s="20">
        <v>7432.3</v>
      </c>
      <c r="J8" s="13" t="s">
        <v>119</v>
      </c>
      <c r="K8" s="20">
        <v>7432.3</v>
      </c>
      <c r="L8" s="20">
        <v>7432.3</v>
      </c>
      <c r="M8" s="13">
        <v>834.99</v>
      </c>
      <c r="N8" s="13"/>
      <c r="O8" s="13">
        <v>834.99</v>
      </c>
      <c r="P8" s="13">
        <v>834.99</v>
      </c>
      <c r="Q8" s="21">
        <v>1</v>
      </c>
      <c r="R8" s="14"/>
    </row>
    <row r="9" spans="1:19" s="12" customFormat="1" ht="23.25" hidden="1">
      <c r="A9" s="679">
        <v>3</v>
      </c>
      <c r="B9" s="702" t="s">
        <v>8</v>
      </c>
      <c r="C9" s="703" t="s">
        <v>9</v>
      </c>
      <c r="D9" s="644" t="s">
        <v>121</v>
      </c>
      <c r="E9" s="643">
        <v>2332.52</v>
      </c>
      <c r="F9" s="692" t="s">
        <v>149</v>
      </c>
      <c r="G9" s="644" t="s">
        <v>160</v>
      </c>
      <c r="H9" s="643">
        <v>400</v>
      </c>
      <c r="I9" s="648">
        <v>1800</v>
      </c>
      <c r="J9" s="644" t="s">
        <v>118</v>
      </c>
      <c r="K9" s="643">
        <v>1800</v>
      </c>
      <c r="L9" s="643">
        <v>1800</v>
      </c>
      <c r="M9" s="643">
        <v>233.3</v>
      </c>
      <c r="N9" s="648"/>
      <c r="O9" s="644">
        <v>132.47999999999999</v>
      </c>
      <c r="P9" s="644">
        <v>132.47999999999999</v>
      </c>
      <c r="Q9" s="651">
        <v>0.88</v>
      </c>
      <c r="R9" s="692" t="s">
        <v>258</v>
      </c>
    </row>
    <row r="10" spans="1:19" s="12" customFormat="1" ht="23.25" hidden="1">
      <c r="A10" s="680"/>
      <c r="B10" s="702"/>
      <c r="C10" s="703"/>
      <c r="D10" s="644"/>
      <c r="E10" s="643"/>
      <c r="F10" s="692"/>
      <c r="G10" s="644"/>
      <c r="H10" s="643"/>
      <c r="I10" s="649"/>
      <c r="J10" s="644"/>
      <c r="K10" s="643"/>
      <c r="L10" s="643"/>
      <c r="M10" s="643"/>
      <c r="N10" s="649"/>
      <c r="O10" s="644"/>
      <c r="P10" s="644"/>
      <c r="Q10" s="651"/>
      <c r="R10" s="692"/>
    </row>
    <row r="11" spans="1:19" s="12" customFormat="1" ht="46.5" hidden="1">
      <c r="A11" s="680"/>
      <c r="B11" s="702"/>
      <c r="C11" s="703"/>
      <c r="D11" s="644"/>
      <c r="E11" s="643"/>
      <c r="F11" s="692"/>
      <c r="G11" s="13" t="s">
        <v>161</v>
      </c>
      <c r="H11" s="20">
        <v>500</v>
      </c>
      <c r="I11" s="649"/>
      <c r="J11" s="644"/>
      <c r="K11" s="643"/>
      <c r="L11" s="643"/>
      <c r="M11" s="643"/>
      <c r="N11" s="649"/>
      <c r="O11" s="644"/>
      <c r="P11" s="644"/>
      <c r="Q11" s="651"/>
      <c r="R11" s="692"/>
    </row>
    <row r="12" spans="1:19" s="12" customFormat="1" ht="46.5" hidden="1">
      <c r="A12" s="680"/>
      <c r="B12" s="702"/>
      <c r="C12" s="703"/>
      <c r="D12" s="644"/>
      <c r="E12" s="643"/>
      <c r="F12" s="692"/>
      <c r="G12" s="13" t="s">
        <v>162</v>
      </c>
      <c r="H12" s="20">
        <v>400</v>
      </c>
      <c r="I12" s="649"/>
      <c r="J12" s="644"/>
      <c r="K12" s="643"/>
      <c r="L12" s="643"/>
      <c r="M12" s="643"/>
      <c r="N12" s="649"/>
      <c r="O12" s="644"/>
      <c r="P12" s="644"/>
      <c r="Q12" s="651"/>
      <c r="R12" s="692"/>
    </row>
    <row r="13" spans="1:19" s="12" customFormat="1" ht="23.25" hidden="1">
      <c r="A13" s="680"/>
      <c r="B13" s="702"/>
      <c r="C13" s="703"/>
      <c r="D13" s="644"/>
      <c r="E13" s="643"/>
      <c r="F13" s="692"/>
      <c r="G13" s="24">
        <v>40274</v>
      </c>
      <c r="H13" s="20">
        <v>400</v>
      </c>
      <c r="I13" s="649"/>
      <c r="J13" s="644"/>
      <c r="K13" s="643"/>
      <c r="L13" s="643"/>
      <c r="M13" s="643"/>
      <c r="N13" s="649"/>
      <c r="O13" s="644"/>
      <c r="P13" s="644"/>
      <c r="Q13" s="651"/>
      <c r="R13" s="692"/>
    </row>
    <row r="14" spans="1:19" s="12" customFormat="1" ht="23.25" hidden="1">
      <c r="A14" s="680"/>
      <c r="B14" s="702"/>
      <c r="C14" s="703"/>
      <c r="D14" s="644"/>
      <c r="E14" s="643"/>
      <c r="F14" s="692"/>
      <c r="G14" s="24">
        <v>41159</v>
      </c>
      <c r="H14" s="20">
        <v>100</v>
      </c>
      <c r="I14" s="649"/>
      <c r="J14" s="644"/>
      <c r="K14" s="643"/>
      <c r="L14" s="643"/>
      <c r="M14" s="643"/>
      <c r="N14" s="649"/>
      <c r="O14" s="644"/>
      <c r="P14" s="644"/>
      <c r="Q14" s="651"/>
      <c r="R14" s="692"/>
    </row>
    <row r="15" spans="1:19" s="12" customFormat="1" ht="23.25" hidden="1">
      <c r="A15" s="681"/>
      <c r="B15" s="702"/>
      <c r="C15" s="703"/>
      <c r="D15" s="644"/>
      <c r="E15" s="643"/>
      <c r="F15" s="692"/>
      <c r="G15" s="13" t="s">
        <v>148</v>
      </c>
      <c r="H15" s="20">
        <f>SUM(H9:H14)</f>
        <v>1800</v>
      </c>
      <c r="I15" s="650"/>
      <c r="J15" s="644"/>
      <c r="K15" s="643"/>
      <c r="L15" s="643"/>
      <c r="M15" s="643"/>
      <c r="N15" s="650"/>
      <c r="O15" s="644"/>
      <c r="P15" s="644"/>
      <c r="Q15" s="651"/>
      <c r="R15" s="692"/>
    </row>
    <row r="16" spans="1:19" s="12" customFormat="1" ht="23.25" hidden="1">
      <c r="A16" s="25"/>
      <c r="B16" s="26"/>
      <c r="C16" s="27"/>
      <c r="D16" s="28"/>
      <c r="E16" s="29"/>
      <c r="F16" s="14"/>
      <c r="G16" s="13"/>
      <c r="H16" s="20"/>
      <c r="I16" s="30"/>
      <c r="J16" s="13"/>
      <c r="K16" s="13"/>
      <c r="L16" s="13"/>
      <c r="M16" s="13"/>
      <c r="N16" s="13"/>
      <c r="O16" s="13"/>
      <c r="P16" s="13"/>
      <c r="Q16" s="21"/>
      <c r="R16" s="31"/>
    </row>
    <row r="17" spans="1:18" s="12" customFormat="1" ht="23.25" hidden="1">
      <c r="A17" s="25"/>
      <c r="B17" s="26" t="s">
        <v>155</v>
      </c>
      <c r="C17" s="27"/>
      <c r="D17" s="28"/>
      <c r="E17" s="29"/>
      <c r="F17" s="14"/>
      <c r="G17" s="13"/>
      <c r="H17" s="20"/>
      <c r="I17" s="13"/>
      <c r="J17" s="13"/>
      <c r="K17" s="13"/>
      <c r="L17" s="13"/>
      <c r="M17" s="13"/>
      <c r="N17" s="13"/>
      <c r="O17" s="13"/>
      <c r="P17" s="13"/>
      <c r="Q17" s="21"/>
      <c r="R17" s="31"/>
    </row>
    <row r="18" spans="1:18" s="12" customFormat="1" ht="69.75" hidden="1">
      <c r="A18" s="22">
        <v>4</v>
      </c>
      <c r="B18" s="17" t="s">
        <v>270</v>
      </c>
      <c r="C18" s="18" t="s">
        <v>126</v>
      </c>
      <c r="D18" s="15" t="s">
        <v>353</v>
      </c>
      <c r="E18" s="19">
        <v>2494</v>
      </c>
      <c r="F18" s="14"/>
      <c r="G18" s="13" t="s">
        <v>277</v>
      </c>
      <c r="H18" s="20">
        <v>1985</v>
      </c>
      <c r="I18" s="20">
        <v>1985</v>
      </c>
      <c r="J18" s="13" t="s">
        <v>276</v>
      </c>
      <c r="K18" s="20">
        <v>1985</v>
      </c>
      <c r="L18" s="13">
        <v>1935.45</v>
      </c>
      <c r="M18" s="20">
        <v>249.4</v>
      </c>
      <c r="N18" s="20"/>
      <c r="O18" s="20">
        <v>249.4</v>
      </c>
      <c r="P18" s="20">
        <v>249.4</v>
      </c>
      <c r="Q18" s="21">
        <v>1</v>
      </c>
      <c r="R18" s="31"/>
    </row>
    <row r="19" spans="1:18" s="34" customFormat="1" ht="46.5" hidden="1">
      <c r="A19" s="711">
        <v>5</v>
      </c>
      <c r="B19" s="714" t="s">
        <v>10</v>
      </c>
      <c r="C19" s="715" t="s">
        <v>9</v>
      </c>
      <c r="D19" s="716" t="s">
        <v>122</v>
      </c>
      <c r="E19" s="717">
        <v>7100</v>
      </c>
      <c r="F19" s="718" t="s">
        <v>187</v>
      </c>
      <c r="G19" s="32" t="s">
        <v>185</v>
      </c>
      <c r="H19" s="33">
        <v>1050</v>
      </c>
      <c r="I19" s="707">
        <v>3610.87</v>
      </c>
      <c r="J19" s="705" t="s">
        <v>120</v>
      </c>
      <c r="K19" s="705">
        <v>3610.87</v>
      </c>
      <c r="L19" s="705">
        <v>3193.36</v>
      </c>
      <c r="M19" s="706">
        <v>710</v>
      </c>
      <c r="N19" s="707"/>
      <c r="O19" s="706">
        <v>105</v>
      </c>
      <c r="P19" s="706">
        <v>105</v>
      </c>
      <c r="Q19" s="710">
        <v>0.68</v>
      </c>
      <c r="R19" s="689" t="s">
        <v>259</v>
      </c>
    </row>
    <row r="20" spans="1:18" s="34" customFormat="1" ht="46.5" hidden="1">
      <c r="A20" s="712"/>
      <c r="B20" s="714"/>
      <c r="C20" s="715"/>
      <c r="D20" s="716"/>
      <c r="E20" s="717"/>
      <c r="F20" s="718"/>
      <c r="G20" s="32" t="s">
        <v>186</v>
      </c>
      <c r="H20" s="33">
        <v>1500</v>
      </c>
      <c r="I20" s="708"/>
      <c r="J20" s="705"/>
      <c r="K20" s="705"/>
      <c r="L20" s="705"/>
      <c r="M20" s="706"/>
      <c r="N20" s="708"/>
      <c r="O20" s="706"/>
      <c r="P20" s="706"/>
      <c r="Q20" s="710"/>
      <c r="R20" s="689"/>
    </row>
    <row r="21" spans="1:18" s="34" customFormat="1" ht="23.25" hidden="1">
      <c r="A21" s="712"/>
      <c r="B21" s="714"/>
      <c r="C21" s="715"/>
      <c r="D21" s="716"/>
      <c r="E21" s="717"/>
      <c r="F21" s="718"/>
      <c r="G21" s="35">
        <v>41463</v>
      </c>
      <c r="H21" s="33">
        <v>2000</v>
      </c>
      <c r="I21" s="708"/>
      <c r="J21" s="705"/>
      <c r="K21" s="705"/>
      <c r="L21" s="705"/>
      <c r="M21" s="706"/>
      <c r="N21" s="708"/>
      <c r="O21" s="706"/>
      <c r="P21" s="706"/>
      <c r="Q21" s="710"/>
      <c r="R21" s="689"/>
    </row>
    <row r="22" spans="1:18" s="34" customFormat="1" ht="23.25" hidden="1">
      <c r="A22" s="712"/>
      <c r="B22" s="714"/>
      <c r="C22" s="715"/>
      <c r="D22" s="716"/>
      <c r="E22" s="717"/>
      <c r="F22" s="718"/>
      <c r="G22" s="32" t="s">
        <v>148</v>
      </c>
      <c r="H22" s="33">
        <f>SUM(H19:H21)</f>
        <v>4550</v>
      </c>
      <c r="I22" s="708"/>
      <c r="J22" s="705"/>
      <c r="K22" s="705"/>
      <c r="L22" s="705"/>
      <c r="M22" s="706"/>
      <c r="N22" s="708"/>
      <c r="O22" s="706"/>
      <c r="P22" s="706"/>
      <c r="Q22" s="710"/>
      <c r="R22" s="689"/>
    </row>
    <row r="23" spans="1:18" s="34" customFormat="1" ht="23.25" hidden="1">
      <c r="A23" s="713"/>
      <c r="B23" s="714"/>
      <c r="C23" s="715"/>
      <c r="D23" s="716"/>
      <c r="E23" s="717"/>
      <c r="F23" s="718"/>
      <c r="G23" s="32"/>
      <c r="H23" s="32"/>
      <c r="I23" s="709"/>
      <c r="J23" s="705"/>
      <c r="K23" s="705"/>
      <c r="L23" s="705"/>
      <c r="M23" s="706"/>
      <c r="N23" s="709"/>
      <c r="O23" s="706"/>
      <c r="P23" s="706"/>
      <c r="Q23" s="710"/>
      <c r="R23" s="689"/>
    </row>
    <row r="24" spans="1:18" s="12" customFormat="1" ht="23.25" hidden="1">
      <c r="A24" s="653">
        <v>6</v>
      </c>
      <c r="B24" s="702" t="s">
        <v>11</v>
      </c>
      <c r="C24" s="703" t="s">
        <v>9</v>
      </c>
      <c r="D24" s="659" t="s">
        <v>123</v>
      </c>
      <c r="E24" s="659">
        <v>5925</v>
      </c>
      <c r="F24" s="692" t="s">
        <v>192</v>
      </c>
      <c r="G24" s="644" t="s">
        <v>188</v>
      </c>
      <c r="H24" s="643">
        <v>1200</v>
      </c>
      <c r="I24" s="648">
        <v>5170.8999999999996</v>
      </c>
      <c r="J24" s="644" t="s">
        <v>129</v>
      </c>
      <c r="K24" s="643">
        <v>5170.8999999999996</v>
      </c>
      <c r="L24" s="643">
        <v>4975.8100000000004</v>
      </c>
      <c r="M24" s="643">
        <v>592.5</v>
      </c>
      <c r="N24" s="648"/>
      <c r="O24" s="643">
        <v>592.5</v>
      </c>
      <c r="P24" s="643">
        <v>592.5</v>
      </c>
      <c r="Q24" s="651">
        <v>1</v>
      </c>
      <c r="R24" s="656" t="s">
        <v>243</v>
      </c>
    </row>
    <row r="25" spans="1:18" s="12" customFormat="1" ht="23.25" hidden="1">
      <c r="A25" s="654"/>
      <c r="B25" s="702"/>
      <c r="C25" s="703"/>
      <c r="D25" s="659"/>
      <c r="E25" s="659"/>
      <c r="F25" s="692"/>
      <c r="G25" s="644"/>
      <c r="H25" s="643"/>
      <c r="I25" s="649"/>
      <c r="J25" s="644"/>
      <c r="K25" s="643"/>
      <c r="L25" s="643"/>
      <c r="M25" s="643"/>
      <c r="N25" s="649"/>
      <c r="O25" s="643"/>
      <c r="P25" s="643"/>
      <c r="Q25" s="651"/>
      <c r="R25" s="656"/>
    </row>
    <row r="26" spans="1:18" s="12" customFormat="1" ht="46.5" hidden="1">
      <c r="A26" s="654"/>
      <c r="B26" s="702"/>
      <c r="C26" s="703"/>
      <c r="D26" s="659"/>
      <c r="E26" s="659"/>
      <c r="F26" s="692"/>
      <c r="G26" s="13" t="s">
        <v>189</v>
      </c>
      <c r="H26" s="20">
        <v>2000</v>
      </c>
      <c r="I26" s="649"/>
      <c r="J26" s="644"/>
      <c r="K26" s="643"/>
      <c r="L26" s="643"/>
      <c r="M26" s="643"/>
      <c r="N26" s="649"/>
      <c r="O26" s="643"/>
      <c r="P26" s="643"/>
      <c r="Q26" s="651"/>
      <c r="R26" s="656"/>
    </row>
    <row r="27" spans="1:18" s="12" customFormat="1" ht="46.5" hidden="1">
      <c r="A27" s="654"/>
      <c r="B27" s="702"/>
      <c r="C27" s="703"/>
      <c r="D27" s="659"/>
      <c r="E27" s="659"/>
      <c r="F27" s="692"/>
      <c r="G27" s="13" t="s">
        <v>190</v>
      </c>
      <c r="H27" s="20">
        <v>1000</v>
      </c>
      <c r="I27" s="649"/>
      <c r="J27" s="644"/>
      <c r="K27" s="643"/>
      <c r="L27" s="643"/>
      <c r="M27" s="643"/>
      <c r="N27" s="649"/>
      <c r="O27" s="643"/>
      <c r="P27" s="643"/>
      <c r="Q27" s="651"/>
      <c r="R27" s="656"/>
    </row>
    <row r="28" spans="1:18" s="12" customFormat="1" ht="46.5" hidden="1">
      <c r="A28" s="654"/>
      <c r="B28" s="702"/>
      <c r="C28" s="703"/>
      <c r="D28" s="659"/>
      <c r="E28" s="659"/>
      <c r="F28" s="692"/>
      <c r="G28" s="13" t="s">
        <v>191</v>
      </c>
      <c r="H28" s="20">
        <v>1100</v>
      </c>
      <c r="I28" s="649"/>
      <c r="J28" s="644"/>
      <c r="K28" s="643"/>
      <c r="L28" s="643"/>
      <c r="M28" s="643"/>
      <c r="N28" s="649"/>
      <c r="O28" s="643"/>
      <c r="P28" s="643"/>
      <c r="Q28" s="651"/>
      <c r="R28" s="656"/>
    </row>
    <row r="29" spans="1:18" s="12" customFormat="1" ht="23.25" hidden="1">
      <c r="A29" s="655"/>
      <c r="B29" s="702"/>
      <c r="C29" s="703"/>
      <c r="D29" s="659"/>
      <c r="E29" s="659"/>
      <c r="F29" s="692"/>
      <c r="G29" s="13" t="s">
        <v>148</v>
      </c>
      <c r="H29" s="20">
        <f>SUM(H24:H28)</f>
        <v>5300</v>
      </c>
      <c r="I29" s="650"/>
      <c r="J29" s="644"/>
      <c r="K29" s="643"/>
      <c r="L29" s="643"/>
      <c r="M29" s="643"/>
      <c r="N29" s="650"/>
      <c r="O29" s="643"/>
      <c r="P29" s="643"/>
      <c r="Q29" s="651"/>
      <c r="R29" s="656"/>
    </row>
    <row r="30" spans="1:18" s="12" customFormat="1" ht="23.25" hidden="1">
      <c r="A30" s="653">
        <v>7</v>
      </c>
      <c r="B30" s="702" t="s">
        <v>12</v>
      </c>
      <c r="C30" s="703" t="s">
        <v>9</v>
      </c>
      <c r="D30" s="677" t="s">
        <v>124</v>
      </c>
      <c r="E30" s="659">
        <v>5838</v>
      </c>
      <c r="F30" s="660">
        <v>42563</v>
      </c>
      <c r="G30" s="644" t="s">
        <v>132</v>
      </c>
      <c r="H30" s="643">
        <v>1000</v>
      </c>
      <c r="I30" s="648">
        <v>3800</v>
      </c>
      <c r="J30" s="644" t="s">
        <v>130</v>
      </c>
      <c r="K30" s="644">
        <v>3799.99827</v>
      </c>
      <c r="L30" s="644">
        <v>2953.07</v>
      </c>
      <c r="M30" s="643">
        <v>583.79999999999995</v>
      </c>
      <c r="N30" s="648"/>
      <c r="O30" s="644">
        <v>302.16000000000003</v>
      </c>
      <c r="P30" s="644">
        <v>302.16000000000003</v>
      </c>
      <c r="Q30" s="651">
        <v>0.81</v>
      </c>
      <c r="R30" s="704" t="s">
        <v>244</v>
      </c>
    </row>
    <row r="31" spans="1:18" s="12" customFormat="1" ht="23.25" hidden="1">
      <c r="A31" s="654"/>
      <c r="B31" s="702"/>
      <c r="C31" s="703"/>
      <c r="D31" s="677"/>
      <c r="E31" s="659"/>
      <c r="F31" s="660"/>
      <c r="G31" s="644"/>
      <c r="H31" s="643"/>
      <c r="I31" s="649"/>
      <c r="J31" s="644"/>
      <c r="K31" s="644"/>
      <c r="L31" s="644"/>
      <c r="M31" s="643"/>
      <c r="N31" s="649"/>
      <c r="O31" s="644"/>
      <c r="P31" s="644"/>
      <c r="Q31" s="651"/>
      <c r="R31" s="704"/>
    </row>
    <row r="32" spans="1:18" s="12" customFormat="1" ht="23.25" hidden="1">
      <c r="A32" s="654"/>
      <c r="B32" s="702"/>
      <c r="C32" s="703"/>
      <c r="D32" s="677"/>
      <c r="E32" s="659"/>
      <c r="F32" s="660"/>
      <c r="G32" s="13" t="s">
        <v>131</v>
      </c>
      <c r="H32" s="20">
        <v>2000</v>
      </c>
      <c r="I32" s="649"/>
      <c r="J32" s="644"/>
      <c r="K32" s="644"/>
      <c r="L32" s="644"/>
      <c r="M32" s="643"/>
      <c r="N32" s="649"/>
      <c r="O32" s="644"/>
      <c r="P32" s="644"/>
      <c r="Q32" s="651"/>
      <c r="R32" s="704"/>
    </row>
    <row r="33" spans="1:18" s="12" customFormat="1" ht="23.25" hidden="1">
      <c r="A33" s="654"/>
      <c r="B33" s="702"/>
      <c r="C33" s="703"/>
      <c r="D33" s="677"/>
      <c r="E33" s="659"/>
      <c r="F33" s="660"/>
      <c r="G33" s="13" t="s">
        <v>165</v>
      </c>
      <c r="H33" s="20">
        <v>800</v>
      </c>
      <c r="I33" s="649"/>
      <c r="J33" s="644"/>
      <c r="K33" s="644"/>
      <c r="L33" s="644"/>
      <c r="M33" s="643"/>
      <c r="N33" s="649"/>
      <c r="O33" s="644"/>
      <c r="P33" s="644"/>
      <c r="Q33" s="651"/>
      <c r="R33" s="704"/>
    </row>
    <row r="34" spans="1:18" s="12" customFormat="1" ht="23.25" hidden="1">
      <c r="A34" s="655"/>
      <c r="B34" s="702"/>
      <c r="C34" s="703"/>
      <c r="D34" s="677"/>
      <c r="E34" s="659"/>
      <c r="F34" s="660"/>
      <c r="G34" s="13" t="s">
        <v>148</v>
      </c>
      <c r="H34" s="20">
        <f>SUM(H30:H33)</f>
        <v>3800</v>
      </c>
      <c r="I34" s="650"/>
      <c r="J34" s="644"/>
      <c r="K34" s="644"/>
      <c r="L34" s="644"/>
      <c r="M34" s="643"/>
      <c r="N34" s="650"/>
      <c r="O34" s="644"/>
      <c r="P34" s="644"/>
      <c r="Q34" s="651"/>
      <c r="R34" s="704"/>
    </row>
    <row r="35" spans="1:18" s="12" customFormat="1" ht="23.25" hidden="1">
      <c r="A35" s="25"/>
      <c r="B35" s="26" t="s">
        <v>156</v>
      </c>
      <c r="C35" s="27"/>
      <c r="D35" s="28"/>
      <c r="E35" s="29"/>
      <c r="F35" s="36"/>
      <c r="G35" s="13"/>
      <c r="H35" s="13"/>
      <c r="I35" s="13"/>
      <c r="J35" s="13"/>
      <c r="K35" s="13"/>
      <c r="L35" s="13"/>
      <c r="M35" s="13"/>
      <c r="N35" s="13"/>
      <c r="O35" s="13"/>
      <c r="P35" s="13"/>
      <c r="Q35" s="21"/>
      <c r="R35" s="37"/>
    </row>
    <row r="36" spans="1:18" s="12" customFormat="1" ht="116.25" hidden="1">
      <c r="A36" s="25">
        <v>8</v>
      </c>
      <c r="B36" s="26" t="s">
        <v>125</v>
      </c>
      <c r="C36" s="27" t="s">
        <v>126</v>
      </c>
      <c r="D36" s="28" t="s">
        <v>127</v>
      </c>
      <c r="E36" s="29">
        <v>1376</v>
      </c>
      <c r="F36" s="36"/>
      <c r="G36" s="24">
        <v>42041</v>
      </c>
      <c r="H36" s="20">
        <v>500</v>
      </c>
      <c r="I36" s="20">
        <v>204.01</v>
      </c>
      <c r="J36" s="13" t="s">
        <v>165</v>
      </c>
      <c r="K36" s="13">
        <v>204.00909999999999</v>
      </c>
      <c r="L36" s="20">
        <v>0</v>
      </c>
      <c r="M36" s="20">
        <v>138</v>
      </c>
      <c r="N36" s="20"/>
      <c r="O36" s="13" t="s">
        <v>128</v>
      </c>
      <c r="P36" s="20">
        <v>0</v>
      </c>
      <c r="Q36" s="38">
        <v>0.37309999999999999</v>
      </c>
      <c r="R36" s="37" t="s">
        <v>257</v>
      </c>
    </row>
    <row r="37" spans="1:18" s="12" customFormat="1" ht="23.25">
      <c r="A37" s="25">
        <v>1</v>
      </c>
      <c r="B37" s="26" t="s">
        <v>164</v>
      </c>
      <c r="C37" s="39" t="s">
        <v>126</v>
      </c>
      <c r="D37" s="25">
        <v>8</v>
      </c>
      <c r="E37" s="29">
        <f>SUM(E7:E36)</f>
        <v>35642.400000000001</v>
      </c>
      <c r="F37" s="36"/>
      <c r="G37" s="24"/>
      <c r="H37" s="20">
        <f>SUM(H7,H8,H15,H18,H22,H29,H34,H36)</f>
        <v>27311.1</v>
      </c>
      <c r="I37" s="20">
        <f>SUM(I7:I36)</f>
        <v>25709.179999999997</v>
      </c>
      <c r="J37" s="13"/>
      <c r="K37" s="29">
        <f t="shared" ref="K37:O37" si="0">SUM(K7:K36)</f>
        <v>25709.177369999998</v>
      </c>
      <c r="L37" s="29">
        <f t="shared" si="0"/>
        <v>23981.600000000002</v>
      </c>
      <c r="M37" s="29">
        <f t="shared" si="0"/>
        <v>3534.6900000000005</v>
      </c>
      <c r="N37" s="29"/>
      <c r="O37" s="29">
        <f t="shared" si="0"/>
        <v>2406.1</v>
      </c>
      <c r="P37" s="29">
        <f>SUM(H37,-L37)</f>
        <v>3329.4999999999964</v>
      </c>
      <c r="Q37" s="21"/>
      <c r="R37" s="37"/>
    </row>
    <row r="38" spans="1:18" s="12" customFormat="1" ht="20.25" hidden="1" customHeight="1">
      <c r="A38" s="25"/>
      <c r="B38" s="26" t="s">
        <v>154</v>
      </c>
      <c r="C38" s="39"/>
      <c r="D38" s="25"/>
      <c r="E38" s="29"/>
      <c r="F38" s="36"/>
      <c r="G38" s="24"/>
      <c r="H38" s="20"/>
      <c r="I38" s="20"/>
      <c r="J38" s="13"/>
      <c r="K38" s="13"/>
      <c r="L38" s="21"/>
      <c r="M38" s="20"/>
      <c r="N38" s="20"/>
      <c r="O38" s="13"/>
      <c r="P38" s="21"/>
      <c r="Q38" s="21"/>
      <c r="R38" s="37"/>
    </row>
    <row r="39" spans="1:18" s="12" customFormat="1" ht="162" hidden="1" customHeight="1">
      <c r="A39" s="25"/>
      <c r="B39" s="31" t="s">
        <v>14</v>
      </c>
      <c r="C39" s="40" t="s">
        <v>13</v>
      </c>
      <c r="D39" s="25"/>
      <c r="E39" s="29">
        <v>250</v>
      </c>
      <c r="F39" s="14" t="s">
        <v>109</v>
      </c>
      <c r="G39" s="28" t="s">
        <v>15</v>
      </c>
      <c r="H39" s="29">
        <v>180</v>
      </c>
      <c r="I39" s="29">
        <v>90</v>
      </c>
      <c r="J39" s="29"/>
      <c r="K39" s="29">
        <v>90</v>
      </c>
      <c r="L39" s="29">
        <v>90</v>
      </c>
      <c r="M39" s="29">
        <v>20</v>
      </c>
      <c r="N39" s="29"/>
      <c r="O39" s="29">
        <v>0</v>
      </c>
      <c r="P39" s="29"/>
      <c r="Q39" s="21">
        <v>0.5</v>
      </c>
      <c r="R39" s="14" t="s">
        <v>137</v>
      </c>
    </row>
    <row r="40" spans="1:18" s="12" customFormat="1" ht="20.25" hidden="1" customHeight="1">
      <c r="A40" s="25"/>
      <c r="B40" s="31" t="s">
        <v>156</v>
      </c>
      <c r="C40" s="40"/>
      <c r="D40" s="25"/>
      <c r="E40" s="28"/>
      <c r="F40" s="14"/>
      <c r="G40" s="41"/>
      <c r="H40" s="41"/>
      <c r="I40" s="41"/>
      <c r="J40" s="41"/>
      <c r="K40" s="29"/>
      <c r="L40" s="29"/>
      <c r="M40" s="29"/>
      <c r="N40" s="29"/>
      <c r="O40" s="41"/>
      <c r="P40" s="41"/>
      <c r="Q40" s="21"/>
      <c r="R40" s="14"/>
    </row>
    <row r="41" spans="1:18" s="12" customFormat="1" ht="101.25" hidden="1" customHeight="1">
      <c r="A41" s="25"/>
      <c r="B41" s="31" t="s">
        <v>16</v>
      </c>
      <c r="C41" s="40" t="s">
        <v>13</v>
      </c>
      <c r="D41" s="25"/>
      <c r="E41" s="29">
        <v>210.37</v>
      </c>
      <c r="F41" s="14" t="s">
        <v>109</v>
      </c>
      <c r="G41" s="41">
        <v>40980</v>
      </c>
      <c r="H41" s="29">
        <v>70</v>
      </c>
      <c r="I41" s="29">
        <v>70</v>
      </c>
      <c r="J41" s="29" t="s">
        <v>131</v>
      </c>
      <c r="K41" s="29">
        <v>43.1</v>
      </c>
      <c r="L41" s="29"/>
      <c r="M41" s="29">
        <v>21.04</v>
      </c>
      <c r="N41" s="29"/>
      <c r="O41" s="29">
        <v>0</v>
      </c>
      <c r="P41" s="29"/>
      <c r="Q41" s="42">
        <v>0.2152</v>
      </c>
      <c r="R41" s="14" t="s">
        <v>329</v>
      </c>
    </row>
    <row r="42" spans="1:18" s="12" customFormat="1" ht="81" hidden="1" customHeight="1">
      <c r="A42" s="25"/>
      <c r="B42" s="31" t="s">
        <v>17</v>
      </c>
      <c r="C42" s="40" t="s">
        <v>13</v>
      </c>
      <c r="D42" s="25"/>
      <c r="E42" s="29">
        <v>362.87</v>
      </c>
      <c r="F42" s="14" t="s">
        <v>109</v>
      </c>
      <c r="G42" s="41">
        <v>40980</v>
      </c>
      <c r="H42" s="29">
        <v>120</v>
      </c>
      <c r="I42" s="29">
        <v>120</v>
      </c>
      <c r="J42" s="29" t="s">
        <v>132</v>
      </c>
      <c r="K42" s="29">
        <v>120</v>
      </c>
      <c r="L42" s="29"/>
      <c r="M42" s="29">
        <v>36.29</v>
      </c>
      <c r="N42" s="29"/>
      <c r="O42" s="29">
        <v>0</v>
      </c>
      <c r="P42" s="29"/>
      <c r="Q42" s="43">
        <v>0.65</v>
      </c>
      <c r="R42" s="14" t="s">
        <v>330</v>
      </c>
    </row>
    <row r="43" spans="1:18" s="12" customFormat="1" ht="121.5" hidden="1" customHeight="1">
      <c r="A43" s="25"/>
      <c r="B43" s="31" t="s">
        <v>18</v>
      </c>
      <c r="C43" s="40" t="s">
        <v>13</v>
      </c>
      <c r="D43" s="25"/>
      <c r="E43" s="28">
        <v>466.76</v>
      </c>
      <c r="F43" s="14" t="s">
        <v>109</v>
      </c>
      <c r="G43" s="24">
        <v>41732</v>
      </c>
      <c r="H43" s="29">
        <v>100</v>
      </c>
      <c r="I43" s="29">
        <v>100</v>
      </c>
      <c r="J43" s="20"/>
      <c r="K43" s="29">
        <v>100</v>
      </c>
      <c r="L43" s="29">
        <v>100</v>
      </c>
      <c r="M43" s="29">
        <v>46.66</v>
      </c>
      <c r="N43" s="29"/>
      <c r="O43" s="20">
        <v>0</v>
      </c>
      <c r="P43" s="20"/>
      <c r="Q43" s="43">
        <v>0.53</v>
      </c>
      <c r="R43" s="14" t="s">
        <v>330</v>
      </c>
    </row>
    <row r="44" spans="1:18" s="12" customFormat="1" ht="141.75" hidden="1" customHeight="1">
      <c r="A44" s="25"/>
      <c r="B44" s="31" t="s">
        <v>19</v>
      </c>
      <c r="C44" s="40" t="s">
        <v>13</v>
      </c>
      <c r="D44" s="25"/>
      <c r="E44" s="29">
        <v>187.55</v>
      </c>
      <c r="F44" s="14" t="s">
        <v>109</v>
      </c>
      <c r="G44" s="24">
        <v>41732</v>
      </c>
      <c r="H44" s="28">
        <v>50.64</v>
      </c>
      <c r="I44" s="28">
        <v>50.64</v>
      </c>
      <c r="J44" s="20"/>
      <c r="K44" s="20">
        <v>15.29</v>
      </c>
      <c r="L44" s="20">
        <v>15.19</v>
      </c>
      <c r="M44" s="28">
        <v>18.75</v>
      </c>
      <c r="N44" s="28"/>
      <c r="O44" s="20">
        <f t="shared" ref="O44" si="1">SUM(O38:O43)</f>
        <v>0</v>
      </c>
      <c r="P44" s="20"/>
      <c r="Q44" s="42">
        <v>0.39</v>
      </c>
      <c r="R44" s="44" t="s">
        <v>331</v>
      </c>
    </row>
    <row r="45" spans="1:18" s="12" customFormat="1" ht="121.5" hidden="1" customHeight="1">
      <c r="A45" s="45"/>
      <c r="B45" s="31" t="s">
        <v>20</v>
      </c>
      <c r="C45" s="40" t="s">
        <v>13</v>
      </c>
      <c r="D45" s="45"/>
      <c r="E45" s="13">
        <v>449.85</v>
      </c>
      <c r="F45" s="14" t="s">
        <v>109</v>
      </c>
      <c r="G45" s="13" t="s">
        <v>94</v>
      </c>
      <c r="H45" s="20">
        <v>130</v>
      </c>
      <c r="I45" s="20">
        <v>130</v>
      </c>
      <c r="J45" s="20" t="s">
        <v>131</v>
      </c>
      <c r="K45" s="20">
        <v>65</v>
      </c>
      <c r="L45" s="20"/>
      <c r="M45" s="20">
        <v>44.99</v>
      </c>
      <c r="N45" s="20"/>
      <c r="O45" s="20">
        <v>0</v>
      </c>
      <c r="P45" s="20"/>
      <c r="Q45" s="43">
        <v>0.53</v>
      </c>
      <c r="R45" s="14" t="s">
        <v>332</v>
      </c>
    </row>
    <row r="46" spans="1:18" s="12" customFormat="1" ht="141.75" hidden="1" customHeight="1">
      <c r="A46" s="45"/>
      <c r="B46" s="31" t="s">
        <v>87</v>
      </c>
      <c r="C46" s="40" t="s">
        <v>13</v>
      </c>
      <c r="D46" s="25"/>
      <c r="E46" s="29">
        <v>294.33</v>
      </c>
      <c r="F46" s="14"/>
      <c r="G46" s="24">
        <v>41762</v>
      </c>
      <c r="H46" s="29">
        <v>141</v>
      </c>
      <c r="I46" s="29">
        <v>106</v>
      </c>
      <c r="J46" s="29"/>
      <c r="K46" s="46">
        <v>30</v>
      </c>
      <c r="L46" s="29">
        <v>0</v>
      </c>
      <c r="M46" s="29">
        <v>29.43</v>
      </c>
      <c r="N46" s="29"/>
      <c r="O46" s="29"/>
      <c r="P46" s="29"/>
      <c r="Q46" s="21">
        <v>0.65</v>
      </c>
      <c r="R46" s="14" t="s">
        <v>333</v>
      </c>
    </row>
    <row r="47" spans="1:18" s="12" customFormat="1" ht="23.25">
      <c r="A47" s="45">
        <v>2</v>
      </c>
      <c r="B47" s="31" t="s">
        <v>166</v>
      </c>
      <c r="C47" s="40" t="s">
        <v>313</v>
      </c>
      <c r="D47" s="45">
        <v>7</v>
      </c>
      <c r="E47" s="20">
        <f>SUM(E39:E46)</f>
        <v>2221.73</v>
      </c>
      <c r="F47" s="14"/>
      <c r="G47" s="13"/>
      <c r="H47" s="20">
        <f>SUM(H39:H46)</f>
        <v>791.64</v>
      </c>
      <c r="I47" s="20">
        <f>SUM(I39:I46)</f>
        <v>666.64</v>
      </c>
      <c r="J47" s="20"/>
      <c r="K47" s="20">
        <f t="shared" ref="K47:O47" si="2">SUM(K39:K46)</f>
        <v>463.39000000000004</v>
      </c>
      <c r="L47" s="20">
        <f t="shared" si="2"/>
        <v>205.19</v>
      </c>
      <c r="M47" s="20">
        <f t="shared" si="2"/>
        <v>217.16000000000003</v>
      </c>
      <c r="N47" s="20"/>
      <c r="O47" s="20">
        <f t="shared" si="2"/>
        <v>0</v>
      </c>
      <c r="P47" s="29">
        <f t="shared" ref="P47:P110" si="3">SUM(H47,-L47)</f>
        <v>586.45000000000005</v>
      </c>
      <c r="Q47" s="28"/>
      <c r="R47" s="14"/>
    </row>
    <row r="48" spans="1:18" s="12" customFormat="1" ht="20.25" hidden="1" customHeight="1">
      <c r="A48" s="45"/>
      <c r="B48" s="31" t="s">
        <v>156</v>
      </c>
      <c r="C48" s="40"/>
      <c r="D48" s="45"/>
      <c r="E48" s="20"/>
      <c r="F48" s="14"/>
      <c r="G48" s="13"/>
      <c r="H48" s="20"/>
      <c r="I48" s="20"/>
      <c r="J48" s="20"/>
      <c r="K48" s="20"/>
      <c r="L48" s="20"/>
      <c r="M48" s="20"/>
      <c r="N48" s="20"/>
      <c r="O48" s="20"/>
      <c r="P48" s="29">
        <f t="shared" si="3"/>
        <v>0</v>
      </c>
      <c r="Q48" s="28"/>
      <c r="R48" s="14"/>
    </row>
    <row r="49" spans="1:18" s="12" customFormat="1" ht="101.25" hidden="1" customHeight="1">
      <c r="A49" s="25"/>
      <c r="B49" s="31" t="s">
        <v>22</v>
      </c>
      <c r="C49" s="40" t="s">
        <v>21</v>
      </c>
      <c r="D49" s="25"/>
      <c r="E49" s="29">
        <v>497</v>
      </c>
      <c r="F49" s="14" t="s">
        <v>279</v>
      </c>
      <c r="G49" s="41">
        <v>40943</v>
      </c>
      <c r="H49" s="20">
        <v>120</v>
      </c>
      <c r="I49" s="20">
        <v>120</v>
      </c>
      <c r="J49" s="20" t="s">
        <v>131</v>
      </c>
      <c r="K49" s="20">
        <v>120</v>
      </c>
      <c r="L49" s="20">
        <v>85.03</v>
      </c>
      <c r="M49" s="20">
        <v>49.7</v>
      </c>
      <c r="N49" s="20"/>
      <c r="O49" s="20">
        <v>0</v>
      </c>
      <c r="P49" s="29">
        <f t="shared" si="3"/>
        <v>34.97</v>
      </c>
      <c r="Q49" s="43">
        <v>0.5</v>
      </c>
      <c r="R49" s="31" t="s">
        <v>246</v>
      </c>
    </row>
    <row r="50" spans="1:18" s="12" customFormat="1" ht="141.75" hidden="1" customHeight="1">
      <c r="A50" s="25"/>
      <c r="B50" s="31" t="s">
        <v>23</v>
      </c>
      <c r="C50" s="40" t="s">
        <v>21</v>
      </c>
      <c r="D50" s="25"/>
      <c r="E50" s="29">
        <v>333.49</v>
      </c>
      <c r="F50" s="14" t="s">
        <v>109</v>
      </c>
      <c r="G50" s="29" t="s">
        <v>24</v>
      </c>
      <c r="H50" s="20">
        <v>120</v>
      </c>
      <c r="I50" s="20"/>
      <c r="J50" s="20"/>
      <c r="K50" s="20">
        <v>0</v>
      </c>
      <c r="L50" s="20">
        <v>0</v>
      </c>
      <c r="M50" s="20">
        <v>33.35</v>
      </c>
      <c r="N50" s="20"/>
      <c r="O50" s="20">
        <v>0</v>
      </c>
      <c r="P50" s="29">
        <f t="shared" si="3"/>
        <v>120</v>
      </c>
      <c r="Q50" s="47">
        <v>0.1</v>
      </c>
      <c r="R50" s="31" t="s">
        <v>138</v>
      </c>
    </row>
    <row r="51" spans="1:18" s="12" customFormat="1" ht="25.5" customHeight="1">
      <c r="A51" s="25">
        <v>3</v>
      </c>
      <c r="B51" s="31" t="s">
        <v>308</v>
      </c>
      <c r="C51" s="40" t="s">
        <v>314</v>
      </c>
      <c r="D51" s="25">
        <v>2</v>
      </c>
      <c r="E51" s="29">
        <f>SUM(E49:E50)</f>
        <v>830.49</v>
      </c>
      <c r="F51" s="14"/>
      <c r="G51" s="29"/>
      <c r="H51" s="29">
        <f>SUM(H49:H50)</f>
        <v>240</v>
      </c>
      <c r="I51" s="29">
        <f>SUM(I49:I50)</f>
        <v>120</v>
      </c>
      <c r="J51" s="20"/>
      <c r="K51" s="29">
        <f t="shared" ref="K51:O51" si="4">SUM(K49:K50)</f>
        <v>120</v>
      </c>
      <c r="L51" s="29">
        <f t="shared" si="4"/>
        <v>85.03</v>
      </c>
      <c r="M51" s="29">
        <f t="shared" si="4"/>
        <v>83.050000000000011</v>
      </c>
      <c r="N51" s="29"/>
      <c r="O51" s="29">
        <f t="shared" si="4"/>
        <v>0</v>
      </c>
      <c r="P51" s="29">
        <f t="shared" si="3"/>
        <v>154.97</v>
      </c>
      <c r="Q51" s="47"/>
      <c r="R51" s="31"/>
    </row>
    <row r="52" spans="1:18" s="12" customFormat="1" ht="81" hidden="1" customHeight="1">
      <c r="A52" s="45"/>
      <c r="B52" s="31" t="s">
        <v>83</v>
      </c>
      <c r="C52" s="40" t="s">
        <v>84</v>
      </c>
      <c r="D52" s="25"/>
      <c r="E52" s="29">
        <v>798</v>
      </c>
      <c r="F52" s="48" t="s">
        <v>296</v>
      </c>
      <c r="G52" s="29" t="s">
        <v>85</v>
      </c>
      <c r="H52" s="29">
        <v>287.27999999999997</v>
      </c>
      <c r="I52" s="29"/>
      <c r="J52" s="29"/>
      <c r="K52" s="46">
        <v>86.18</v>
      </c>
      <c r="L52" s="29"/>
      <c r="M52" s="29">
        <v>79.8</v>
      </c>
      <c r="N52" s="29"/>
      <c r="O52" s="29"/>
      <c r="P52" s="29">
        <f t="shared" si="3"/>
        <v>287.27999999999997</v>
      </c>
      <c r="Q52" s="21">
        <v>0.4</v>
      </c>
      <c r="R52" s="14" t="s">
        <v>92</v>
      </c>
    </row>
    <row r="53" spans="1:18" s="12" customFormat="1" ht="28.5" customHeight="1">
      <c r="A53" s="25">
        <v>4</v>
      </c>
      <c r="B53" s="31" t="s">
        <v>182</v>
      </c>
      <c r="C53" s="40" t="s">
        <v>315</v>
      </c>
      <c r="D53" s="25">
        <v>1</v>
      </c>
      <c r="E53" s="29">
        <f>SUM(E52)</f>
        <v>798</v>
      </c>
      <c r="F53" s="14"/>
      <c r="G53" s="29"/>
      <c r="H53" s="29">
        <f>SUM(H52)</f>
        <v>287.27999999999997</v>
      </c>
      <c r="I53" s="20">
        <v>86.18</v>
      </c>
      <c r="J53" s="20"/>
      <c r="K53" s="29">
        <f t="shared" ref="K53:O53" si="5">SUM(K52)</f>
        <v>86.18</v>
      </c>
      <c r="L53" s="29">
        <f t="shared" si="5"/>
        <v>0</v>
      </c>
      <c r="M53" s="29">
        <f t="shared" si="5"/>
        <v>79.8</v>
      </c>
      <c r="N53" s="29"/>
      <c r="O53" s="29">
        <f t="shared" si="5"/>
        <v>0</v>
      </c>
      <c r="P53" s="29">
        <f t="shared" si="3"/>
        <v>287.27999999999997</v>
      </c>
      <c r="Q53" s="42"/>
      <c r="R53" s="31"/>
    </row>
    <row r="54" spans="1:18" s="12" customFormat="1" ht="20.25" hidden="1" customHeight="1">
      <c r="A54" s="25"/>
      <c r="B54" s="31" t="s">
        <v>155</v>
      </c>
      <c r="C54" s="40"/>
      <c r="D54" s="25"/>
      <c r="E54" s="29"/>
      <c r="F54" s="14"/>
      <c r="G54" s="29"/>
      <c r="H54" s="20"/>
      <c r="I54" s="20"/>
      <c r="J54" s="20"/>
      <c r="K54" s="20"/>
      <c r="L54" s="20"/>
      <c r="M54" s="20"/>
      <c r="N54" s="20"/>
      <c r="O54" s="20"/>
      <c r="P54" s="29">
        <f t="shared" si="3"/>
        <v>0</v>
      </c>
      <c r="Q54" s="28"/>
      <c r="R54" s="31"/>
    </row>
    <row r="55" spans="1:18" s="12" customFormat="1" ht="20.25" hidden="1" customHeight="1">
      <c r="A55" s="653"/>
      <c r="B55" s="656" t="s">
        <v>26</v>
      </c>
      <c r="C55" s="657" t="s">
        <v>25</v>
      </c>
      <c r="D55" s="658"/>
      <c r="E55" s="659">
        <v>1344</v>
      </c>
      <c r="F55" s="692" t="s">
        <v>266</v>
      </c>
      <c r="G55" s="41"/>
      <c r="H55" s="29"/>
      <c r="I55" s="664">
        <v>550</v>
      </c>
      <c r="J55" s="659" t="s">
        <v>132</v>
      </c>
      <c r="K55" s="659">
        <v>537</v>
      </c>
      <c r="L55" s="659">
        <v>537</v>
      </c>
      <c r="M55" s="659">
        <v>134.4</v>
      </c>
      <c r="N55" s="664">
        <v>59.67</v>
      </c>
      <c r="O55" s="659">
        <v>0</v>
      </c>
      <c r="P55" s="29">
        <f t="shared" si="3"/>
        <v>-537</v>
      </c>
      <c r="Q55" s="651">
        <v>0.95</v>
      </c>
      <c r="R55" s="692" t="s">
        <v>334</v>
      </c>
    </row>
    <row r="56" spans="1:18" s="12" customFormat="1" ht="20.25" hidden="1" customHeight="1">
      <c r="A56" s="654"/>
      <c r="B56" s="656"/>
      <c r="C56" s="657"/>
      <c r="D56" s="658"/>
      <c r="E56" s="659"/>
      <c r="F56" s="692"/>
      <c r="G56" s="41">
        <v>40603</v>
      </c>
      <c r="H56" s="29">
        <v>537</v>
      </c>
      <c r="I56" s="665"/>
      <c r="J56" s="659"/>
      <c r="K56" s="659"/>
      <c r="L56" s="659"/>
      <c r="M56" s="659"/>
      <c r="N56" s="665"/>
      <c r="O56" s="659"/>
      <c r="P56" s="29">
        <f t="shared" si="3"/>
        <v>537</v>
      </c>
      <c r="Q56" s="651"/>
      <c r="R56" s="692"/>
    </row>
    <row r="57" spans="1:18" s="12" customFormat="1" ht="40.5" hidden="1" customHeight="1">
      <c r="A57" s="654"/>
      <c r="B57" s="656"/>
      <c r="C57" s="657"/>
      <c r="D57" s="658"/>
      <c r="E57" s="659"/>
      <c r="F57" s="692"/>
      <c r="G57" s="41" t="s">
        <v>194</v>
      </c>
      <c r="H57" s="29">
        <v>550</v>
      </c>
      <c r="I57" s="665"/>
      <c r="J57" s="659"/>
      <c r="K57" s="659"/>
      <c r="L57" s="659"/>
      <c r="M57" s="659"/>
      <c r="N57" s="665"/>
      <c r="O57" s="659"/>
      <c r="P57" s="29">
        <f t="shared" si="3"/>
        <v>550</v>
      </c>
      <c r="Q57" s="651"/>
      <c r="R57" s="692"/>
    </row>
    <row r="58" spans="1:18" s="12" customFormat="1" ht="20.25" hidden="1" customHeight="1">
      <c r="A58" s="655"/>
      <c r="B58" s="656"/>
      <c r="C58" s="657"/>
      <c r="D58" s="658"/>
      <c r="E58" s="659"/>
      <c r="F58" s="692"/>
      <c r="G58" s="41" t="s">
        <v>148</v>
      </c>
      <c r="H58" s="29">
        <f>SUM(H56:H57)</f>
        <v>1087</v>
      </c>
      <c r="I58" s="666"/>
      <c r="J58" s="659"/>
      <c r="K58" s="659"/>
      <c r="L58" s="659"/>
      <c r="M58" s="659"/>
      <c r="N58" s="666"/>
      <c r="O58" s="659"/>
      <c r="P58" s="29">
        <f t="shared" si="3"/>
        <v>1087</v>
      </c>
      <c r="Q58" s="651"/>
      <c r="R58" s="692"/>
    </row>
    <row r="59" spans="1:18" s="12" customFormat="1" ht="202.5" hidden="1" customHeight="1">
      <c r="A59" s="25"/>
      <c r="B59" s="31" t="s">
        <v>27</v>
      </c>
      <c r="C59" s="40" t="s">
        <v>25</v>
      </c>
      <c r="D59" s="45"/>
      <c r="E59" s="29">
        <v>500</v>
      </c>
      <c r="F59" s="14" t="s">
        <v>110</v>
      </c>
      <c r="G59" s="13" t="s">
        <v>95</v>
      </c>
      <c r="H59" s="29">
        <v>150</v>
      </c>
      <c r="I59" s="29">
        <v>150</v>
      </c>
      <c r="J59" s="29"/>
      <c r="K59" s="29">
        <v>150</v>
      </c>
      <c r="L59" s="29">
        <v>150</v>
      </c>
      <c r="M59" s="29">
        <v>50</v>
      </c>
      <c r="N59" s="29"/>
      <c r="O59" s="29">
        <v>0</v>
      </c>
      <c r="P59" s="29">
        <f t="shared" si="3"/>
        <v>0</v>
      </c>
      <c r="Q59" s="21">
        <v>0.17</v>
      </c>
      <c r="R59" s="14" t="s">
        <v>335</v>
      </c>
    </row>
    <row r="60" spans="1:18" s="12" customFormat="1" ht="20.25" hidden="1" customHeight="1">
      <c r="A60" s="653"/>
      <c r="B60" s="656" t="s">
        <v>28</v>
      </c>
      <c r="C60" s="657" t="s">
        <v>25</v>
      </c>
      <c r="D60" s="682"/>
      <c r="E60" s="659">
        <v>211</v>
      </c>
      <c r="F60" s="651" t="s">
        <v>267</v>
      </c>
      <c r="G60" s="644" t="s">
        <v>195</v>
      </c>
      <c r="H60" s="659">
        <v>40</v>
      </c>
      <c r="I60" s="697">
        <v>89.071879999999993</v>
      </c>
      <c r="J60" s="659"/>
      <c r="K60" s="29">
        <v>40</v>
      </c>
      <c r="L60" s="659">
        <v>40</v>
      </c>
      <c r="M60" s="659">
        <v>21.1</v>
      </c>
      <c r="N60" s="664"/>
      <c r="O60" s="659">
        <v>0</v>
      </c>
      <c r="P60" s="29">
        <f t="shared" si="3"/>
        <v>0</v>
      </c>
      <c r="Q60" s="15"/>
      <c r="R60" s="693" t="s">
        <v>338</v>
      </c>
    </row>
    <row r="61" spans="1:18" s="12" customFormat="1" ht="20.25" hidden="1" customHeight="1">
      <c r="A61" s="654"/>
      <c r="B61" s="656"/>
      <c r="C61" s="657"/>
      <c r="D61" s="682"/>
      <c r="E61" s="659"/>
      <c r="F61" s="651"/>
      <c r="G61" s="644"/>
      <c r="H61" s="659"/>
      <c r="I61" s="698"/>
      <c r="J61" s="659"/>
      <c r="K61" s="29">
        <v>15</v>
      </c>
      <c r="L61" s="659"/>
      <c r="M61" s="659"/>
      <c r="N61" s="665"/>
      <c r="O61" s="659"/>
      <c r="P61" s="29">
        <f t="shared" si="3"/>
        <v>0</v>
      </c>
      <c r="Q61" s="15"/>
      <c r="R61" s="694"/>
    </row>
    <row r="62" spans="1:18" s="12" customFormat="1" ht="20.25" hidden="1" customHeight="1">
      <c r="A62" s="654"/>
      <c r="B62" s="656"/>
      <c r="C62" s="657"/>
      <c r="D62" s="682"/>
      <c r="E62" s="659"/>
      <c r="F62" s="651"/>
      <c r="G62" s="24">
        <v>41735</v>
      </c>
      <c r="H62" s="29">
        <v>50</v>
      </c>
      <c r="I62" s="698"/>
      <c r="J62" s="659"/>
      <c r="K62" s="49"/>
      <c r="L62" s="659"/>
      <c r="M62" s="659"/>
      <c r="N62" s="665"/>
      <c r="O62" s="659"/>
      <c r="P62" s="29">
        <f t="shared" si="3"/>
        <v>50</v>
      </c>
      <c r="Q62" s="50">
        <v>1</v>
      </c>
      <c r="R62" s="694"/>
    </row>
    <row r="63" spans="1:18" s="12" customFormat="1" ht="20.25" hidden="1" customHeight="1">
      <c r="A63" s="654"/>
      <c r="B63" s="670"/>
      <c r="C63" s="701"/>
      <c r="D63" s="679"/>
      <c r="E63" s="664"/>
      <c r="F63" s="696"/>
      <c r="G63" s="51" t="s">
        <v>148</v>
      </c>
      <c r="H63" s="52">
        <f>SUM(H60:H62)</f>
        <v>90</v>
      </c>
      <c r="I63" s="699"/>
      <c r="J63" s="664"/>
      <c r="K63" s="53">
        <f>SUM(K60:K62)</f>
        <v>55</v>
      </c>
      <c r="L63" s="664"/>
      <c r="M63" s="664"/>
      <c r="N63" s="666"/>
      <c r="O63" s="664"/>
      <c r="P63" s="29">
        <f t="shared" si="3"/>
        <v>90</v>
      </c>
      <c r="Q63" s="15"/>
      <c r="R63" s="695"/>
    </row>
    <row r="64" spans="1:18" s="12" customFormat="1" ht="20.25" hidden="1" customHeight="1">
      <c r="A64" s="25"/>
      <c r="B64" s="31" t="s">
        <v>156</v>
      </c>
      <c r="C64" s="40"/>
      <c r="D64" s="45"/>
      <c r="E64" s="29"/>
      <c r="F64" s="21"/>
      <c r="G64" s="13"/>
      <c r="H64" s="29"/>
      <c r="I64" s="29"/>
      <c r="J64" s="29"/>
      <c r="K64" s="29"/>
      <c r="L64" s="29"/>
      <c r="M64" s="29"/>
      <c r="N64" s="29"/>
      <c r="O64" s="29"/>
      <c r="P64" s="29">
        <f t="shared" si="3"/>
        <v>0</v>
      </c>
      <c r="Q64" s="13"/>
      <c r="R64" s="14"/>
    </row>
    <row r="65" spans="1:18" s="12" customFormat="1" ht="121.5" hidden="1" customHeight="1">
      <c r="A65" s="25"/>
      <c r="B65" s="40" t="s">
        <v>292</v>
      </c>
      <c r="C65" s="40" t="s">
        <v>25</v>
      </c>
      <c r="D65" s="45"/>
      <c r="E65" s="20">
        <v>678</v>
      </c>
      <c r="F65" s="21"/>
      <c r="G65" s="13" t="s">
        <v>291</v>
      </c>
      <c r="H65" s="29">
        <v>240</v>
      </c>
      <c r="I65" s="29"/>
      <c r="J65" s="29"/>
      <c r="K65" s="29"/>
      <c r="L65" s="29"/>
      <c r="M65" s="29">
        <v>67.8</v>
      </c>
      <c r="N65" s="29"/>
      <c r="O65" s="29"/>
      <c r="P65" s="29">
        <f t="shared" si="3"/>
        <v>240</v>
      </c>
      <c r="Q65" s="13"/>
      <c r="R65" s="14" t="s">
        <v>336</v>
      </c>
    </row>
    <row r="66" spans="1:18" s="12" customFormat="1" ht="182.25" hidden="1" customHeight="1">
      <c r="A66" s="54"/>
      <c r="B66" s="55" t="s">
        <v>294</v>
      </c>
      <c r="C66" s="55" t="s">
        <v>25</v>
      </c>
      <c r="D66" s="56"/>
      <c r="E66" s="53">
        <v>1025</v>
      </c>
      <c r="F66" s="57"/>
      <c r="G66" s="58" t="s">
        <v>291</v>
      </c>
      <c r="H66" s="53">
        <v>370</v>
      </c>
      <c r="I66" s="53"/>
      <c r="J66" s="53"/>
      <c r="K66" s="53"/>
      <c r="L66" s="53"/>
      <c r="M66" s="53">
        <v>102.5</v>
      </c>
      <c r="N66" s="53"/>
      <c r="O66" s="53"/>
      <c r="P66" s="29">
        <f t="shared" si="3"/>
        <v>370</v>
      </c>
      <c r="Q66" s="13"/>
      <c r="R66" s="14" t="s">
        <v>336</v>
      </c>
    </row>
    <row r="67" spans="1:18" s="12" customFormat="1" ht="121.5" hidden="1" customHeight="1">
      <c r="A67" s="54"/>
      <c r="B67" s="40" t="s">
        <v>293</v>
      </c>
      <c r="C67" s="40" t="s">
        <v>25</v>
      </c>
      <c r="D67" s="45"/>
      <c r="E67" s="29">
        <v>709</v>
      </c>
      <c r="F67" s="21"/>
      <c r="G67" s="13" t="s">
        <v>291</v>
      </c>
      <c r="H67" s="29">
        <v>260</v>
      </c>
      <c r="I67" s="29"/>
      <c r="J67" s="29"/>
      <c r="K67" s="29"/>
      <c r="L67" s="29"/>
      <c r="M67" s="29">
        <v>70.900000000000006</v>
      </c>
      <c r="N67" s="29"/>
      <c r="O67" s="29"/>
      <c r="P67" s="29">
        <f t="shared" si="3"/>
        <v>260</v>
      </c>
      <c r="Q67" s="15"/>
      <c r="R67" s="14" t="s">
        <v>336</v>
      </c>
    </row>
    <row r="68" spans="1:18" s="12" customFormat="1" ht="23.25">
      <c r="A68" s="25">
        <v>5</v>
      </c>
      <c r="B68" s="31" t="s">
        <v>167</v>
      </c>
      <c r="C68" s="40" t="s">
        <v>316</v>
      </c>
      <c r="D68" s="45">
        <v>6</v>
      </c>
      <c r="E68" s="29">
        <f>SUM(E55:E67)</f>
        <v>4467</v>
      </c>
      <c r="F68" s="14"/>
      <c r="G68" s="13"/>
      <c r="H68" s="29">
        <f>SUM(H58,H59,H63,H65,H66,H67)</f>
        <v>2197</v>
      </c>
      <c r="I68" s="29">
        <f>SUM(I55:I67)</f>
        <v>789.07187999999996</v>
      </c>
      <c r="J68" s="29"/>
      <c r="K68" s="29">
        <f>SUM(K55,K59,K63,K65,K66,K67)</f>
        <v>742</v>
      </c>
      <c r="L68" s="29">
        <f t="shared" ref="L68:O68" si="6">SUM(L55:L67)</f>
        <v>727</v>
      </c>
      <c r="M68" s="29">
        <f t="shared" si="6"/>
        <v>446.70000000000005</v>
      </c>
      <c r="N68" s="29"/>
      <c r="O68" s="29">
        <f t="shared" si="6"/>
        <v>0</v>
      </c>
      <c r="P68" s="29">
        <f t="shared" si="3"/>
        <v>1470</v>
      </c>
      <c r="Q68" s="21"/>
      <c r="R68" s="14"/>
    </row>
    <row r="69" spans="1:18" s="12" customFormat="1" ht="20.25" hidden="1" customHeight="1">
      <c r="A69" s="25"/>
      <c r="B69" s="31" t="s">
        <v>156</v>
      </c>
      <c r="C69" s="40"/>
      <c r="D69" s="25"/>
      <c r="E69" s="29"/>
      <c r="F69" s="14"/>
      <c r="G69" s="13"/>
      <c r="H69" s="29"/>
      <c r="I69" s="29"/>
      <c r="J69" s="29"/>
      <c r="K69" s="20"/>
      <c r="L69" s="29"/>
      <c r="M69" s="29"/>
      <c r="N69" s="29"/>
      <c r="O69" s="29"/>
      <c r="P69" s="29">
        <f t="shared" si="3"/>
        <v>0</v>
      </c>
      <c r="Q69" s="21"/>
      <c r="R69" s="14"/>
    </row>
    <row r="70" spans="1:18" s="12" customFormat="1" ht="101.25" hidden="1" customHeight="1">
      <c r="A70" s="25"/>
      <c r="B70" s="31" t="s">
        <v>93</v>
      </c>
      <c r="C70" s="40" t="s">
        <v>29</v>
      </c>
      <c r="D70" s="25"/>
      <c r="E70" s="59">
        <v>237.81</v>
      </c>
      <c r="F70" s="14" t="s">
        <v>133</v>
      </c>
      <c r="G70" s="28" t="s">
        <v>134</v>
      </c>
      <c r="H70" s="29">
        <v>222.06</v>
      </c>
      <c r="I70" s="29"/>
      <c r="J70" s="29"/>
      <c r="K70" s="29"/>
      <c r="L70" s="29">
        <f>SUM(P71)</f>
        <v>0</v>
      </c>
      <c r="M70" s="29"/>
      <c r="N70" s="29"/>
      <c r="O70" s="29"/>
      <c r="P70" s="29">
        <f t="shared" si="3"/>
        <v>222.06</v>
      </c>
      <c r="Q70" s="21"/>
      <c r="R70" s="14" t="s">
        <v>337</v>
      </c>
    </row>
    <row r="71" spans="1:18" s="12" customFormat="1" ht="141.75" hidden="1" customHeight="1">
      <c r="A71" s="25"/>
      <c r="B71" s="31" t="s">
        <v>30</v>
      </c>
      <c r="C71" s="40" t="s">
        <v>29</v>
      </c>
      <c r="D71" s="25"/>
      <c r="E71" s="28">
        <v>229.55</v>
      </c>
      <c r="F71" s="14" t="s">
        <v>280</v>
      </c>
      <c r="G71" s="13" t="s">
        <v>96</v>
      </c>
      <c r="H71" s="29">
        <v>82.64</v>
      </c>
      <c r="I71" s="29">
        <v>82.64</v>
      </c>
      <c r="J71" s="29"/>
      <c r="K71" s="29">
        <v>82.64</v>
      </c>
      <c r="L71" s="29">
        <v>82.64</v>
      </c>
      <c r="M71" s="29">
        <v>22.96</v>
      </c>
      <c r="N71" s="29">
        <v>9.18</v>
      </c>
      <c r="O71" s="29"/>
      <c r="P71" s="29">
        <f t="shared" si="3"/>
        <v>0</v>
      </c>
      <c r="Q71" s="43">
        <v>0.5</v>
      </c>
      <c r="R71" s="14" t="s">
        <v>339</v>
      </c>
    </row>
    <row r="72" spans="1:18" s="12" customFormat="1" ht="162" hidden="1" customHeight="1">
      <c r="A72" s="25"/>
      <c r="B72" s="31" t="s">
        <v>31</v>
      </c>
      <c r="C72" s="40" t="s">
        <v>29</v>
      </c>
      <c r="D72" s="25"/>
      <c r="E72" s="29">
        <v>400</v>
      </c>
      <c r="F72" s="14" t="s">
        <v>281</v>
      </c>
      <c r="G72" s="41" t="s">
        <v>34</v>
      </c>
      <c r="H72" s="29">
        <v>120</v>
      </c>
      <c r="I72" s="29">
        <v>120</v>
      </c>
      <c r="J72" s="29"/>
      <c r="K72" s="29">
        <v>116.74</v>
      </c>
      <c r="L72" s="29"/>
      <c r="M72" s="29">
        <v>40</v>
      </c>
      <c r="N72" s="29"/>
      <c r="O72" s="29"/>
      <c r="P72" s="29">
        <f t="shared" si="3"/>
        <v>120</v>
      </c>
      <c r="Q72" s="31" t="s">
        <v>298</v>
      </c>
      <c r="R72" s="14" t="s">
        <v>340</v>
      </c>
    </row>
    <row r="73" spans="1:18" s="12" customFormat="1" ht="101.25" hidden="1" customHeight="1">
      <c r="A73" s="25"/>
      <c r="B73" s="31" t="s">
        <v>32</v>
      </c>
      <c r="C73" s="40" t="s">
        <v>29</v>
      </c>
      <c r="D73" s="25"/>
      <c r="E73" s="29">
        <v>205</v>
      </c>
      <c r="F73" s="14" t="s">
        <v>112</v>
      </c>
      <c r="G73" s="41" t="s">
        <v>35</v>
      </c>
      <c r="H73" s="29">
        <v>73.8</v>
      </c>
      <c r="I73" s="29"/>
      <c r="J73" s="29"/>
      <c r="K73" s="29"/>
      <c r="L73" s="29"/>
      <c r="M73" s="29">
        <v>20.5</v>
      </c>
      <c r="N73" s="29"/>
      <c r="O73" s="29"/>
      <c r="P73" s="29">
        <f t="shared" si="3"/>
        <v>73.8</v>
      </c>
      <c r="Q73" s="43">
        <v>0.3</v>
      </c>
      <c r="R73" s="31" t="s">
        <v>341</v>
      </c>
    </row>
    <row r="74" spans="1:18" s="12" customFormat="1" ht="101.25" hidden="1" customHeight="1">
      <c r="A74" s="25"/>
      <c r="B74" s="31" t="s">
        <v>33</v>
      </c>
      <c r="C74" s="40" t="s">
        <v>29</v>
      </c>
      <c r="D74" s="60"/>
      <c r="E74" s="29">
        <v>318.3</v>
      </c>
      <c r="F74" s="14" t="s">
        <v>113</v>
      </c>
      <c r="G74" s="41" t="s">
        <v>36</v>
      </c>
      <c r="H74" s="29">
        <v>62.24</v>
      </c>
      <c r="I74" s="29"/>
      <c r="J74" s="29"/>
      <c r="K74" s="13"/>
      <c r="L74" s="29"/>
      <c r="M74" s="29">
        <v>31.83</v>
      </c>
      <c r="N74" s="29"/>
      <c r="O74" s="29"/>
      <c r="P74" s="29">
        <f t="shared" si="3"/>
        <v>62.24</v>
      </c>
      <c r="Q74" s="28"/>
      <c r="R74" s="31" t="s">
        <v>150</v>
      </c>
    </row>
    <row r="75" spans="1:18" s="12" customFormat="1" ht="162" hidden="1" customHeight="1">
      <c r="A75" s="25"/>
      <c r="B75" s="40" t="s">
        <v>299</v>
      </c>
      <c r="C75" s="40" t="s">
        <v>29</v>
      </c>
      <c r="D75" s="60"/>
      <c r="E75" s="29">
        <v>318.88</v>
      </c>
      <c r="G75" s="14" t="s">
        <v>295</v>
      </c>
      <c r="H75" s="29">
        <v>115</v>
      </c>
      <c r="I75" s="29"/>
      <c r="J75" s="29"/>
      <c r="K75" s="13"/>
      <c r="L75" s="29"/>
      <c r="M75" s="29">
        <v>31.88</v>
      </c>
      <c r="N75" s="29"/>
      <c r="O75" s="29"/>
      <c r="P75" s="29">
        <f t="shared" si="3"/>
        <v>115</v>
      </c>
      <c r="Q75" s="28"/>
      <c r="R75" s="31" t="s">
        <v>163</v>
      </c>
    </row>
    <row r="76" spans="1:18" s="12" customFormat="1" ht="23.25">
      <c r="A76" s="25">
        <v>6</v>
      </c>
      <c r="B76" s="31" t="s">
        <v>168</v>
      </c>
      <c r="C76" s="40" t="s">
        <v>352</v>
      </c>
      <c r="D76" s="25">
        <v>6</v>
      </c>
      <c r="E76" s="29">
        <f>SUM(E70:E75)</f>
        <v>1709.54</v>
      </c>
      <c r="F76" s="14"/>
      <c r="G76" s="41"/>
      <c r="H76" s="29">
        <f>SUM(H70:H75)</f>
        <v>675.74</v>
      </c>
      <c r="I76" s="29">
        <f>SUM(I70:I75)</f>
        <v>202.64</v>
      </c>
      <c r="J76" s="29"/>
      <c r="K76" s="29">
        <f t="shared" ref="K76:O76" si="7">SUM(K70:K75)</f>
        <v>199.38</v>
      </c>
      <c r="L76" s="29">
        <f t="shared" si="7"/>
        <v>82.64</v>
      </c>
      <c r="M76" s="29">
        <f t="shared" si="7"/>
        <v>147.17000000000002</v>
      </c>
      <c r="N76" s="29"/>
      <c r="O76" s="29">
        <f t="shared" si="7"/>
        <v>0</v>
      </c>
      <c r="P76" s="29">
        <f t="shared" si="3"/>
        <v>593.1</v>
      </c>
      <c r="Q76" s="28"/>
      <c r="R76" s="31"/>
    </row>
    <row r="77" spans="1:18" s="12" customFormat="1" ht="20.25" hidden="1" customHeight="1">
      <c r="A77" s="679"/>
      <c r="B77" s="670" t="s">
        <v>86</v>
      </c>
      <c r="C77" s="657" t="s">
        <v>88</v>
      </c>
      <c r="D77" s="658"/>
      <c r="E77" s="659">
        <v>389.68</v>
      </c>
      <c r="F77" s="644"/>
      <c r="G77" s="688">
        <v>41701</v>
      </c>
      <c r="H77" s="659">
        <v>140.28</v>
      </c>
      <c r="I77" s="664">
        <v>320.27999999999997</v>
      </c>
      <c r="J77" s="659"/>
      <c r="K77" s="664">
        <v>140.28</v>
      </c>
      <c r="L77" s="664">
        <v>140.28</v>
      </c>
      <c r="M77" s="664">
        <v>38.97</v>
      </c>
      <c r="N77" s="52"/>
      <c r="O77" s="664"/>
      <c r="P77" s="29">
        <f t="shared" si="3"/>
        <v>0</v>
      </c>
      <c r="Q77" s="700">
        <v>0.55000000000000004</v>
      </c>
      <c r="R77" s="678" t="s">
        <v>342</v>
      </c>
    </row>
    <row r="78" spans="1:18" s="12" customFormat="1" ht="20.25" hidden="1" customHeight="1">
      <c r="A78" s="680"/>
      <c r="B78" s="671"/>
      <c r="C78" s="657"/>
      <c r="D78" s="658"/>
      <c r="E78" s="659"/>
      <c r="F78" s="644"/>
      <c r="G78" s="688"/>
      <c r="H78" s="659"/>
      <c r="I78" s="665"/>
      <c r="J78" s="659"/>
      <c r="K78" s="665"/>
      <c r="L78" s="665"/>
      <c r="M78" s="665"/>
      <c r="N78" s="61"/>
      <c r="O78" s="665"/>
      <c r="P78" s="29">
        <f t="shared" si="3"/>
        <v>0</v>
      </c>
      <c r="Q78" s="700"/>
      <c r="R78" s="678"/>
    </row>
    <row r="79" spans="1:18" s="12" customFormat="1" ht="40.5" hidden="1" customHeight="1">
      <c r="A79" s="680"/>
      <c r="B79" s="671"/>
      <c r="C79" s="657"/>
      <c r="D79" s="658"/>
      <c r="E79" s="659"/>
      <c r="F79" s="644"/>
      <c r="G79" s="29" t="s">
        <v>241</v>
      </c>
      <c r="H79" s="29">
        <v>180</v>
      </c>
      <c r="I79" s="665"/>
      <c r="J79" s="659"/>
      <c r="K79" s="665"/>
      <c r="L79" s="665"/>
      <c r="M79" s="665"/>
      <c r="N79" s="61"/>
      <c r="O79" s="665"/>
      <c r="P79" s="29">
        <f t="shared" si="3"/>
        <v>180</v>
      </c>
      <c r="Q79" s="700"/>
      <c r="R79" s="678"/>
    </row>
    <row r="80" spans="1:18" s="12" customFormat="1" ht="20.25" hidden="1" customHeight="1">
      <c r="A80" s="681"/>
      <c r="B80" s="672"/>
      <c r="C80" s="657"/>
      <c r="D80" s="658"/>
      <c r="E80" s="659"/>
      <c r="F80" s="644"/>
      <c r="G80" s="29" t="s">
        <v>148</v>
      </c>
      <c r="H80" s="20">
        <f>SUM(H77:H79)</f>
        <v>320.27999999999997</v>
      </c>
      <c r="I80" s="666"/>
      <c r="J80" s="659"/>
      <c r="K80" s="666"/>
      <c r="L80" s="666"/>
      <c r="M80" s="666"/>
      <c r="N80" s="53"/>
      <c r="O80" s="666"/>
      <c r="P80" s="29">
        <f t="shared" si="3"/>
        <v>320.27999999999997</v>
      </c>
      <c r="Q80" s="700"/>
      <c r="R80" s="678"/>
    </row>
    <row r="81" spans="1:18" s="12" customFormat="1" ht="22.5" customHeight="1">
      <c r="A81" s="45">
        <v>7</v>
      </c>
      <c r="B81" s="31" t="s">
        <v>183</v>
      </c>
      <c r="C81" s="40" t="s">
        <v>317</v>
      </c>
      <c r="D81" s="25">
        <v>1</v>
      </c>
      <c r="E81" s="29">
        <f>SUM(E77:E80)</f>
        <v>389.68</v>
      </c>
      <c r="F81" s="14"/>
      <c r="G81" s="24"/>
      <c r="H81" s="29">
        <f>SUM(H80)</f>
        <v>320.27999999999997</v>
      </c>
      <c r="I81" s="29">
        <f>SUM(I77)</f>
        <v>320.27999999999997</v>
      </c>
      <c r="J81" s="29"/>
      <c r="K81" s="29">
        <f>SUM(K77)</f>
        <v>140.28</v>
      </c>
      <c r="L81" s="29">
        <f t="shared" ref="L81:O81" si="8">SUM(L77)</f>
        <v>140.28</v>
      </c>
      <c r="M81" s="29">
        <f t="shared" si="8"/>
        <v>38.97</v>
      </c>
      <c r="N81" s="29"/>
      <c r="O81" s="29">
        <f t="shared" si="8"/>
        <v>0</v>
      </c>
      <c r="P81" s="29">
        <f t="shared" si="3"/>
        <v>179.99999999999997</v>
      </c>
      <c r="Q81" s="13"/>
      <c r="R81" s="14"/>
    </row>
    <row r="82" spans="1:18" s="12" customFormat="1" ht="20.25" hidden="1" customHeight="1">
      <c r="A82" s="45"/>
      <c r="B82" s="31" t="s">
        <v>156</v>
      </c>
      <c r="C82" s="40"/>
      <c r="D82" s="25"/>
      <c r="E82" s="29"/>
      <c r="F82" s="48"/>
      <c r="G82" s="29"/>
      <c r="H82" s="29"/>
      <c r="I82" s="29"/>
      <c r="J82" s="29"/>
      <c r="K82" s="29"/>
      <c r="L82" s="29"/>
      <c r="M82" s="29"/>
      <c r="N82" s="29"/>
      <c r="O82" s="29"/>
      <c r="P82" s="29">
        <f t="shared" si="3"/>
        <v>0</v>
      </c>
      <c r="Q82" s="13"/>
      <c r="R82" s="14"/>
    </row>
    <row r="83" spans="1:18" s="12" customFormat="1" ht="141.75" hidden="1" customHeight="1">
      <c r="A83" s="62"/>
      <c r="B83" s="63" t="s">
        <v>310</v>
      </c>
      <c r="C83" s="64" t="s">
        <v>271</v>
      </c>
      <c r="D83" s="65"/>
      <c r="E83" s="66">
        <v>5</v>
      </c>
      <c r="F83" s="14"/>
      <c r="G83" s="24"/>
      <c r="H83" s="29">
        <v>4</v>
      </c>
      <c r="I83" s="29">
        <v>2</v>
      </c>
      <c r="J83" s="29"/>
      <c r="K83" s="29"/>
      <c r="L83" s="29"/>
      <c r="M83" s="29">
        <v>0.5</v>
      </c>
      <c r="N83" s="29"/>
      <c r="O83" s="29"/>
      <c r="P83" s="29">
        <f t="shared" si="3"/>
        <v>4</v>
      </c>
      <c r="Q83" s="13"/>
      <c r="R83" s="14" t="s">
        <v>305</v>
      </c>
    </row>
    <row r="84" spans="1:18" s="12" customFormat="1" ht="22.5" customHeight="1">
      <c r="A84" s="67">
        <v>8</v>
      </c>
      <c r="B84" s="63" t="s">
        <v>284</v>
      </c>
      <c r="C84" s="64" t="s">
        <v>351</v>
      </c>
      <c r="D84" s="45">
        <v>1</v>
      </c>
      <c r="E84" s="68">
        <f>SUM(E83)</f>
        <v>5</v>
      </c>
      <c r="F84" s="14"/>
      <c r="G84" s="24"/>
      <c r="H84" s="69">
        <f>SUM(H83)</f>
        <v>4</v>
      </c>
      <c r="I84" s="29">
        <f>SUM(I83)</f>
        <v>2</v>
      </c>
      <c r="J84" s="29"/>
      <c r="K84" s="69">
        <f t="shared" ref="K84:O84" si="9">SUM(K83)</f>
        <v>0</v>
      </c>
      <c r="L84" s="69">
        <f t="shared" si="9"/>
        <v>0</v>
      </c>
      <c r="M84" s="69">
        <f t="shared" si="9"/>
        <v>0.5</v>
      </c>
      <c r="N84" s="69"/>
      <c r="O84" s="69">
        <f t="shared" si="9"/>
        <v>0</v>
      </c>
      <c r="P84" s="29">
        <f t="shared" si="3"/>
        <v>4</v>
      </c>
      <c r="Q84" s="13"/>
      <c r="R84" s="14"/>
    </row>
    <row r="85" spans="1:18" s="12" customFormat="1" ht="20.25" hidden="1" customHeight="1">
      <c r="A85" s="25"/>
      <c r="B85" s="31" t="s">
        <v>155</v>
      </c>
      <c r="C85" s="40"/>
      <c r="D85" s="25"/>
      <c r="E85" s="29"/>
      <c r="F85" s="14"/>
      <c r="G85" s="41"/>
      <c r="H85" s="29"/>
      <c r="I85" s="29"/>
      <c r="J85" s="29"/>
      <c r="K85" s="29"/>
      <c r="L85" s="29"/>
      <c r="M85" s="29"/>
      <c r="N85" s="29"/>
      <c r="O85" s="29"/>
      <c r="P85" s="29">
        <f t="shared" si="3"/>
        <v>0</v>
      </c>
      <c r="Q85" s="28"/>
      <c r="R85" s="31"/>
    </row>
    <row r="86" spans="1:18" s="12" customFormat="1" ht="20.25" hidden="1" customHeight="1">
      <c r="A86" s="653"/>
      <c r="B86" s="691" t="s">
        <v>38</v>
      </c>
      <c r="C86" s="652" t="s">
        <v>37</v>
      </c>
      <c r="D86" s="658"/>
      <c r="E86" s="677">
        <v>496.76</v>
      </c>
      <c r="F86" s="692" t="s">
        <v>111</v>
      </c>
      <c r="G86" s="644" t="s">
        <v>197</v>
      </c>
      <c r="H86" s="643">
        <v>40</v>
      </c>
      <c r="I86" s="648">
        <v>320</v>
      </c>
      <c r="J86" s="644"/>
      <c r="K86" s="644">
        <v>303.73200000000003</v>
      </c>
      <c r="L86" s="643">
        <v>140</v>
      </c>
      <c r="M86" s="644">
        <v>49.68</v>
      </c>
      <c r="N86" s="648">
        <v>32</v>
      </c>
      <c r="O86" s="643">
        <v>32</v>
      </c>
      <c r="P86" s="29">
        <f t="shared" si="3"/>
        <v>-100</v>
      </c>
      <c r="Q86" s="651">
        <v>0.68</v>
      </c>
      <c r="R86" s="656" t="s">
        <v>343</v>
      </c>
    </row>
    <row r="87" spans="1:18" s="12" customFormat="1" ht="20.25" hidden="1" customHeight="1">
      <c r="A87" s="654"/>
      <c r="B87" s="691"/>
      <c r="C87" s="652"/>
      <c r="D87" s="658"/>
      <c r="E87" s="677"/>
      <c r="F87" s="692"/>
      <c r="G87" s="644"/>
      <c r="H87" s="643"/>
      <c r="I87" s="649"/>
      <c r="J87" s="644"/>
      <c r="K87" s="644"/>
      <c r="L87" s="643"/>
      <c r="M87" s="644"/>
      <c r="N87" s="649"/>
      <c r="O87" s="643"/>
      <c r="P87" s="29">
        <f t="shared" si="3"/>
        <v>0</v>
      </c>
      <c r="Q87" s="651"/>
      <c r="R87" s="656"/>
    </row>
    <row r="88" spans="1:18" s="12" customFormat="1" ht="40.5" hidden="1" customHeight="1">
      <c r="A88" s="654"/>
      <c r="B88" s="691"/>
      <c r="C88" s="652"/>
      <c r="D88" s="658"/>
      <c r="E88" s="677"/>
      <c r="F88" s="692"/>
      <c r="G88" s="13" t="s">
        <v>198</v>
      </c>
      <c r="H88" s="20">
        <v>100</v>
      </c>
      <c r="I88" s="649"/>
      <c r="J88" s="644"/>
      <c r="K88" s="644"/>
      <c r="L88" s="643"/>
      <c r="M88" s="644"/>
      <c r="N88" s="649"/>
      <c r="O88" s="643"/>
      <c r="P88" s="29">
        <f t="shared" si="3"/>
        <v>100</v>
      </c>
      <c r="Q88" s="651"/>
      <c r="R88" s="656"/>
    </row>
    <row r="89" spans="1:18" s="12" customFormat="1" ht="20.25" hidden="1" customHeight="1">
      <c r="A89" s="654"/>
      <c r="B89" s="691"/>
      <c r="C89" s="652"/>
      <c r="D89" s="658"/>
      <c r="E89" s="677"/>
      <c r="F89" s="692"/>
      <c r="G89" s="24">
        <v>41344</v>
      </c>
      <c r="H89" s="20">
        <v>180</v>
      </c>
      <c r="I89" s="649"/>
      <c r="J89" s="644"/>
      <c r="K89" s="644"/>
      <c r="L89" s="643"/>
      <c r="M89" s="644"/>
      <c r="N89" s="649"/>
      <c r="O89" s="643"/>
      <c r="P89" s="29">
        <f t="shared" si="3"/>
        <v>180</v>
      </c>
      <c r="Q89" s="651"/>
      <c r="R89" s="656"/>
    </row>
    <row r="90" spans="1:18" s="12" customFormat="1" ht="20.25" hidden="1" customHeight="1">
      <c r="A90" s="655"/>
      <c r="B90" s="691"/>
      <c r="C90" s="652"/>
      <c r="D90" s="658"/>
      <c r="E90" s="677"/>
      <c r="F90" s="692"/>
      <c r="G90" s="13" t="s">
        <v>148</v>
      </c>
      <c r="H90" s="20">
        <f>SUM(H86:H89)</f>
        <v>320</v>
      </c>
      <c r="I90" s="650"/>
      <c r="J90" s="644"/>
      <c r="K90" s="644"/>
      <c r="L90" s="643"/>
      <c r="M90" s="644"/>
      <c r="N90" s="650"/>
      <c r="O90" s="643"/>
      <c r="P90" s="29">
        <f t="shared" si="3"/>
        <v>320</v>
      </c>
      <c r="Q90" s="651"/>
      <c r="R90" s="656"/>
    </row>
    <row r="91" spans="1:18" s="12" customFormat="1" ht="21" customHeight="1">
      <c r="A91" s="25">
        <v>9</v>
      </c>
      <c r="B91" s="48" t="s">
        <v>169</v>
      </c>
      <c r="C91" s="70" t="s">
        <v>318</v>
      </c>
      <c r="D91" s="25">
        <v>1</v>
      </c>
      <c r="E91" s="28">
        <f>SUM(E86)</f>
        <v>496.76</v>
      </c>
      <c r="F91" s="14"/>
      <c r="G91" s="13"/>
      <c r="H91" s="20">
        <f>SUM(H90)</f>
        <v>320</v>
      </c>
      <c r="I91" s="20">
        <f>SUM(I86)</f>
        <v>320</v>
      </c>
      <c r="J91" s="13"/>
      <c r="K91" s="13">
        <f>SUM(K86)</f>
        <v>303.73200000000003</v>
      </c>
      <c r="L91" s="20">
        <f>SUM(L86)</f>
        <v>140</v>
      </c>
      <c r="M91" s="13">
        <f>SUM(M86)</f>
        <v>49.68</v>
      </c>
      <c r="N91" s="13"/>
      <c r="O91" s="20">
        <f>SUM(O86)</f>
        <v>32</v>
      </c>
      <c r="P91" s="29">
        <f t="shared" si="3"/>
        <v>180</v>
      </c>
      <c r="Q91" s="21"/>
      <c r="R91" s="31"/>
    </row>
    <row r="92" spans="1:18" s="12" customFormat="1" ht="20.25" hidden="1" customHeight="1">
      <c r="A92" s="25"/>
      <c r="B92" s="48" t="s">
        <v>157</v>
      </c>
      <c r="C92" s="70"/>
      <c r="D92" s="25"/>
      <c r="E92" s="28"/>
      <c r="F92" s="14"/>
      <c r="G92" s="13"/>
      <c r="H92" s="13"/>
      <c r="I92" s="13"/>
      <c r="J92" s="13"/>
      <c r="K92" s="13"/>
      <c r="L92" s="20"/>
      <c r="M92" s="13"/>
      <c r="N92" s="13"/>
      <c r="O92" s="20"/>
      <c r="P92" s="29">
        <f t="shared" si="3"/>
        <v>0</v>
      </c>
      <c r="Q92" s="21"/>
      <c r="R92" s="31"/>
    </row>
    <row r="93" spans="1:18" s="12" customFormat="1" ht="20.25" hidden="1" customHeight="1">
      <c r="A93" s="653"/>
      <c r="B93" s="656" t="s">
        <v>40</v>
      </c>
      <c r="C93" s="657" t="s">
        <v>39</v>
      </c>
      <c r="D93" s="658"/>
      <c r="E93" s="677">
        <v>1124.47</v>
      </c>
      <c r="F93" s="656" t="s">
        <v>282</v>
      </c>
      <c r="G93" s="659" t="s">
        <v>199</v>
      </c>
      <c r="H93" s="659">
        <v>90</v>
      </c>
      <c r="I93" s="664">
        <v>990</v>
      </c>
      <c r="J93" s="659" t="s">
        <v>135</v>
      </c>
      <c r="K93" s="659">
        <v>990</v>
      </c>
      <c r="L93" s="659">
        <v>990</v>
      </c>
      <c r="M93" s="659">
        <v>112.45</v>
      </c>
      <c r="N93" s="664">
        <v>94.21</v>
      </c>
      <c r="O93" s="659">
        <v>94.21</v>
      </c>
      <c r="P93" s="29">
        <f t="shared" si="3"/>
        <v>-900</v>
      </c>
      <c r="Q93" s="676">
        <v>1</v>
      </c>
      <c r="R93" s="656" t="s">
        <v>300</v>
      </c>
    </row>
    <row r="94" spans="1:18" s="12" customFormat="1" ht="20.25" hidden="1" customHeight="1">
      <c r="A94" s="654"/>
      <c r="B94" s="656"/>
      <c r="C94" s="657"/>
      <c r="D94" s="658"/>
      <c r="E94" s="677"/>
      <c r="F94" s="656"/>
      <c r="G94" s="659"/>
      <c r="H94" s="659"/>
      <c r="I94" s="665"/>
      <c r="J94" s="659"/>
      <c r="K94" s="659"/>
      <c r="L94" s="659"/>
      <c r="M94" s="659"/>
      <c r="N94" s="665"/>
      <c r="O94" s="659"/>
      <c r="P94" s="29">
        <f t="shared" si="3"/>
        <v>0</v>
      </c>
      <c r="Q94" s="676"/>
      <c r="R94" s="656"/>
    </row>
    <row r="95" spans="1:18" s="12" customFormat="1" ht="40.5" hidden="1" customHeight="1">
      <c r="A95" s="654"/>
      <c r="B95" s="656"/>
      <c r="C95" s="657"/>
      <c r="D95" s="658"/>
      <c r="E95" s="677"/>
      <c r="F95" s="656"/>
      <c r="G95" s="29" t="s">
        <v>200</v>
      </c>
      <c r="H95" s="29">
        <v>300</v>
      </c>
      <c r="I95" s="665"/>
      <c r="J95" s="659"/>
      <c r="K95" s="659"/>
      <c r="L95" s="659"/>
      <c r="M95" s="659"/>
      <c r="N95" s="665"/>
      <c r="O95" s="659"/>
      <c r="P95" s="29">
        <f t="shared" si="3"/>
        <v>300</v>
      </c>
      <c r="Q95" s="676"/>
      <c r="R95" s="656"/>
    </row>
    <row r="96" spans="1:18" s="12" customFormat="1" ht="40.5" hidden="1" customHeight="1">
      <c r="A96" s="654"/>
      <c r="B96" s="656"/>
      <c r="C96" s="657"/>
      <c r="D96" s="658"/>
      <c r="E96" s="677"/>
      <c r="F96" s="656"/>
      <c r="G96" s="29" t="s">
        <v>201</v>
      </c>
      <c r="H96" s="29">
        <v>500</v>
      </c>
      <c r="I96" s="665"/>
      <c r="J96" s="659"/>
      <c r="K96" s="659"/>
      <c r="L96" s="659"/>
      <c r="M96" s="659"/>
      <c r="N96" s="665"/>
      <c r="O96" s="659"/>
      <c r="P96" s="29">
        <f t="shared" si="3"/>
        <v>500</v>
      </c>
      <c r="Q96" s="676"/>
      <c r="R96" s="656"/>
    </row>
    <row r="97" spans="1:18" s="12" customFormat="1" ht="40.5" hidden="1" customHeight="1">
      <c r="A97" s="654"/>
      <c r="B97" s="656"/>
      <c r="C97" s="657"/>
      <c r="D97" s="658"/>
      <c r="E97" s="677"/>
      <c r="F97" s="656"/>
      <c r="G97" s="29" t="s">
        <v>193</v>
      </c>
      <c r="H97" s="29">
        <v>100</v>
      </c>
      <c r="I97" s="665"/>
      <c r="J97" s="659"/>
      <c r="K97" s="659"/>
      <c r="L97" s="659"/>
      <c r="M97" s="659"/>
      <c r="N97" s="665"/>
      <c r="O97" s="659"/>
      <c r="P97" s="29">
        <f t="shared" si="3"/>
        <v>100</v>
      </c>
      <c r="Q97" s="676"/>
      <c r="R97" s="656"/>
    </row>
    <row r="98" spans="1:18" s="12" customFormat="1" ht="20.25" hidden="1" customHeight="1">
      <c r="A98" s="655"/>
      <c r="B98" s="656"/>
      <c r="C98" s="657"/>
      <c r="D98" s="658"/>
      <c r="E98" s="677"/>
      <c r="F98" s="656"/>
      <c r="G98" s="29" t="s">
        <v>148</v>
      </c>
      <c r="H98" s="29">
        <f>SUM(H93:H97)</f>
        <v>990</v>
      </c>
      <c r="I98" s="666"/>
      <c r="J98" s="659"/>
      <c r="K98" s="659"/>
      <c r="L98" s="659"/>
      <c r="M98" s="659"/>
      <c r="N98" s="666"/>
      <c r="O98" s="659"/>
      <c r="P98" s="29">
        <f t="shared" si="3"/>
        <v>990</v>
      </c>
      <c r="Q98" s="676"/>
      <c r="R98" s="656"/>
    </row>
    <row r="99" spans="1:18" s="12" customFormat="1" ht="23.25">
      <c r="A99" s="25">
        <v>10</v>
      </c>
      <c r="B99" s="31" t="s">
        <v>170</v>
      </c>
      <c r="C99" s="40" t="s">
        <v>319</v>
      </c>
      <c r="D99" s="25">
        <v>1</v>
      </c>
      <c r="E99" s="28">
        <f>SUM(E93)</f>
        <v>1124.47</v>
      </c>
      <c r="F99" s="14"/>
      <c r="G99" s="29"/>
      <c r="H99" s="29">
        <f>SUM(H98)</f>
        <v>990</v>
      </c>
      <c r="I99" s="29">
        <f>SUM(I93)</f>
        <v>990</v>
      </c>
      <c r="J99" s="29"/>
      <c r="K99" s="28">
        <f t="shared" ref="K99:O99" si="10">SUM(K93)</f>
        <v>990</v>
      </c>
      <c r="L99" s="28">
        <f t="shared" si="10"/>
        <v>990</v>
      </c>
      <c r="M99" s="28">
        <f t="shared" si="10"/>
        <v>112.45</v>
      </c>
      <c r="N99" s="28"/>
      <c r="O99" s="28">
        <f t="shared" si="10"/>
        <v>94.21</v>
      </c>
      <c r="P99" s="29">
        <f t="shared" si="3"/>
        <v>0</v>
      </c>
      <c r="Q99" s="43"/>
      <c r="R99" s="31"/>
    </row>
    <row r="100" spans="1:18" s="12" customFormat="1" ht="20.25" hidden="1" customHeight="1">
      <c r="A100" s="25"/>
      <c r="B100" s="48" t="s">
        <v>157</v>
      </c>
      <c r="C100" s="40"/>
      <c r="D100" s="25"/>
      <c r="E100" s="28"/>
      <c r="F100" s="14"/>
      <c r="G100" s="29"/>
      <c r="H100" s="29"/>
      <c r="I100" s="29"/>
      <c r="J100" s="29"/>
      <c r="K100" s="29"/>
      <c r="L100" s="29"/>
      <c r="M100" s="29"/>
      <c r="N100" s="29"/>
      <c r="O100" s="29"/>
      <c r="P100" s="29">
        <f t="shared" si="3"/>
        <v>0</v>
      </c>
      <c r="Q100" s="43"/>
      <c r="R100" s="31"/>
    </row>
    <row r="101" spans="1:18" s="12" customFormat="1" ht="40.5" hidden="1" customHeight="1">
      <c r="A101" s="653"/>
      <c r="B101" s="656" t="s">
        <v>41</v>
      </c>
      <c r="C101" s="657" t="s">
        <v>45</v>
      </c>
      <c r="D101" s="682"/>
      <c r="E101" s="659">
        <v>1493.57</v>
      </c>
      <c r="F101" s="690" t="s">
        <v>278</v>
      </c>
      <c r="G101" s="13" t="s">
        <v>202</v>
      </c>
      <c r="H101" s="29">
        <v>547</v>
      </c>
      <c r="I101" s="664">
        <v>945.61</v>
      </c>
      <c r="J101" s="659"/>
      <c r="K101" s="659">
        <v>945.61</v>
      </c>
      <c r="L101" s="659">
        <v>945.61</v>
      </c>
      <c r="M101" s="659">
        <v>149.36000000000001</v>
      </c>
      <c r="N101" s="664">
        <v>143.38</v>
      </c>
      <c r="O101" s="659">
        <v>143.38</v>
      </c>
      <c r="P101" s="29">
        <f t="shared" si="3"/>
        <v>-398.61</v>
      </c>
      <c r="Q101" s="676">
        <v>1</v>
      </c>
      <c r="R101" s="686" t="s">
        <v>301</v>
      </c>
    </row>
    <row r="102" spans="1:18" s="12" customFormat="1" ht="40.5" hidden="1" customHeight="1">
      <c r="A102" s="654"/>
      <c r="B102" s="656"/>
      <c r="C102" s="657"/>
      <c r="D102" s="682"/>
      <c r="E102" s="659"/>
      <c r="F102" s="690"/>
      <c r="G102" s="13" t="s">
        <v>203</v>
      </c>
      <c r="H102" s="29">
        <v>398.61</v>
      </c>
      <c r="I102" s="665"/>
      <c r="J102" s="659"/>
      <c r="K102" s="659"/>
      <c r="L102" s="659"/>
      <c r="M102" s="659"/>
      <c r="N102" s="665"/>
      <c r="O102" s="659"/>
      <c r="P102" s="29">
        <f t="shared" si="3"/>
        <v>398.61</v>
      </c>
      <c r="Q102" s="676"/>
      <c r="R102" s="686"/>
    </row>
    <row r="103" spans="1:18" s="12" customFormat="1" ht="20.25" hidden="1" customHeight="1">
      <c r="A103" s="654"/>
      <c r="B103" s="656"/>
      <c r="C103" s="657"/>
      <c r="D103" s="682"/>
      <c r="E103" s="659"/>
      <c r="F103" s="690"/>
      <c r="G103" s="13" t="s">
        <v>148</v>
      </c>
      <c r="H103" s="29">
        <f>SUM(H101:H102)</f>
        <v>945.61</v>
      </c>
      <c r="I103" s="665"/>
      <c r="J103" s="659"/>
      <c r="K103" s="659"/>
      <c r="L103" s="659"/>
      <c r="M103" s="659"/>
      <c r="N103" s="665"/>
      <c r="O103" s="659"/>
      <c r="P103" s="29">
        <f t="shared" si="3"/>
        <v>945.61</v>
      </c>
      <c r="Q103" s="676"/>
      <c r="R103" s="686"/>
    </row>
    <row r="104" spans="1:18" s="12" customFormat="1" ht="20.25" hidden="1" customHeight="1">
      <c r="A104" s="655"/>
      <c r="B104" s="656"/>
      <c r="C104" s="657"/>
      <c r="D104" s="682"/>
      <c r="E104" s="659"/>
      <c r="F104" s="690"/>
      <c r="G104" s="13"/>
      <c r="H104" s="13"/>
      <c r="I104" s="666"/>
      <c r="J104" s="659"/>
      <c r="K104" s="659"/>
      <c r="L104" s="659"/>
      <c r="M104" s="659"/>
      <c r="N104" s="666"/>
      <c r="O104" s="659"/>
      <c r="P104" s="29">
        <f t="shared" si="3"/>
        <v>0</v>
      </c>
      <c r="Q104" s="676"/>
      <c r="R104" s="686"/>
    </row>
    <row r="105" spans="1:18" s="12" customFormat="1" ht="20.25" hidden="1" customHeight="1">
      <c r="A105" s="25"/>
      <c r="B105" s="31" t="s">
        <v>155</v>
      </c>
      <c r="C105" s="40"/>
      <c r="D105" s="45"/>
      <c r="E105" s="29"/>
      <c r="F105" s="14"/>
      <c r="G105" s="13"/>
      <c r="H105" s="29"/>
      <c r="I105" s="29"/>
      <c r="J105" s="29"/>
      <c r="K105" s="29"/>
      <c r="L105" s="29"/>
      <c r="M105" s="29"/>
      <c r="N105" s="29"/>
      <c r="O105" s="29"/>
      <c r="P105" s="29">
        <f t="shared" si="3"/>
        <v>0</v>
      </c>
      <c r="Q105" s="43"/>
      <c r="R105" s="71"/>
    </row>
    <row r="106" spans="1:18" s="12" customFormat="1" ht="20.25" hidden="1" customHeight="1">
      <c r="A106" s="653"/>
      <c r="B106" s="689" t="s">
        <v>42</v>
      </c>
      <c r="C106" s="657" t="s">
        <v>45</v>
      </c>
      <c r="D106" s="682"/>
      <c r="E106" s="659">
        <v>374</v>
      </c>
      <c r="F106" s="644" t="s">
        <v>278</v>
      </c>
      <c r="G106" s="660">
        <v>40545</v>
      </c>
      <c r="H106" s="643">
        <v>120</v>
      </c>
      <c r="I106" s="648">
        <v>254.64</v>
      </c>
      <c r="J106" s="644"/>
      <c r="K106" s="644">
        <v>254.64</v>
      </c>
      <c r="L106" s="644">
        <v>254.64</v>
      </c>
      <c r="M106" s="643">
        <v>37.4</v>
      </c>
      <c r="N106" s="648">
        <v>28.29</v>
      </c>
      <c r="O106" s="644">
        <v>28.29</v>
      </c>
      <c r="P106" s="29">
        <f t="shared" si="3"/>
        <v>-134.63999999999999</v>
      </c>
      <c r="Q106" s="676">
        <v>1</v>
      </c>
      <c r="R106" s="686" t="s">
        <v>301</v>
      </c>
    </row>
    <row r="107" spans="1:18" s="12" customFormat="1" ht="20.25" hidden="1" customHeight="1">
      <c r="A107" s="654"/>
      <c r="B107" s="689"/>
      <c r="C107" s="657"/>
      <c r="D107" s="682"/>
      <c r="E107" s="659"/>
      <c r="F107" s="644"/>
      <c r="G107" s="660"/>
      <c r="H107" s="643"/>
      <c r="I107" s="649"/>
      <c r="J107" s="644"/>
      <c r="K107" s="644"/>
      <c r="L107" s="644"/>
      <c r="M107" s="643"/>
      <c r="N107" s="649"/>
      <c r="O107" s="644"/>
      <c r="P107" s="29">
        <f t="shared" si="3"/>
        <v>0</v>
      </c>
      <c r="Q107" s="676"/>
      <c r="R107" s="686"/>
    </row>
    <row r="108" spans="1:18" s="12" customFormat="1" ht="40.5" hidden="1" customHeight="1">
      <c r="A108" s="654"/>
      <c r="B108" s="689"/>
      <c r="C108" s="657"/>
      <c r="D108" s="682"/>
      <c r="E108" s="659"/>
      <c r="F108" s="644"/>
      <c r="G108" s="24" t="s">
        <v>204</v>
      </c>
      <c r="H108" s="13">
        <v>134.63999999999999</v>
      </c>
      <c r="I108" s="649"/>
      <c r="J108" s="644"/>
      <c r="K108" s="644"/>
      <c r="L108" s="644"/>
      <c r="M108" s="643"/>
      <c r="N108" s="649"/>
      <c r="O108" s="644"/>
      <c r="P108" s="29">
        <f t="shared" si="3"/>
        <v>134.63999999999999</v>
      </c>
      <c r="Q108" s="676"/>
      <c r="R108" s="686"/>
    </row>
    <row r="109" spans="1:18" s="12" customFormat="1" ht="20.25" hidden="1" customHeight="1">
      <c r="A109" s="655"/>
      <c r="B109" s="689"/>
      <c r="C109" s="657"/>
      <c r="D109" s="682"/>
      <c r="E109" s="659"/>
      <c r="F109" s="644"/>
      <c r="G109" s="24" t="s">
        <v>148</v>
      </c>
      <c r="H109" s="20">
        <f>SUM(H106:H108)</f>
        <v>254.64</v>
      </c>
      <c r="I109" s="650"/>
      <c r="J109" s="644"/>
      <c r="K109" s="644"/>
      <c r="L109" s="644"/>
      <c r="M109" s="643"/>
      <c r="N109" s="650"/>
      <c r="O109" s="644"/>
      <c r="P109" s="29">
        <f t="shared" si="3"/>
        <v>254.64</v>
      </c>
      <c r="Q109" s="676"/>
      <c r="R109" s="686"/>
    </row>
    <row r="110" spans="1:18" s="12" customFormat="1" ht="20.25" hidden="1" customHeight="1">
      <c r="A110" s="653"/>
      <c r="B110" s="656" t="s">
        <v>43</v>
      </c>
      <c r="C110" s="657" t="s">
        <v>45</v>
      </c>
      <c r="D110" s="682"/>
      <c r="E110" s="659">
        <v>343.39</v>
      </c>
      <c r="F110" s="644" t="s">
        <v>278</v>
      </c>
      <c r="G110" s="644" t="s">
        <v>205</v>
      </c>
      <c r="H110" s="643">
        <v>100</v>
      </c>
      <c r="I110" s="648">
        <v>223</v>
      </c>
      <c r="J110" s="644"/>
      <c r="K110" s="643">
        <v>223</v>
      </c>
      <c r="L110" s="643">
        <v>223</v>
      </c>
      <c r="M110" s="644">
        <v>34.340000000000003</v>
      </c>
      <c r="N110" s="667">
        <v>11.11</v>
      </c>
      <c r="O110" s="644">
        <v>11.11</v>
      </c>
      <c r="P110" s="29">
        <f t="shared" si="3"/>
        <v>-123</v>
      </c>
      <c r="Q110" s="651">
        <v>1</v>
      </c>
      <c r="R110" s="686" t="s">
        <v>301</v>
      </c>
    </row>
    <row r="111" spans="1:18" s="12" customFormat="1" ht="20.25" hidden="1" customHeight="1">
      <c r="A111" s="654"/>
      <c r="B111" s="656"/>
      <c r="C111" s="657"/>
      <c r="D111" s="682"/>
      <c r="E111" s="659"/>
      <c r="F111" s="644"/>
      <c r="G111" s="644"/>
      <c r="H111" s="643"/>
      <c r="I111" s="649"/>
      <c r="J111" s="644"/>
      <c r="K111" s="643"/>
      <c r="L111" s="643"/>
      <c r="M111" s="644"/>
      <c r="N111" s="668"/>
      <c r="O111" s="644"/>
      <c r="P111" s="29">
        <f t="shared" ref="P111:P174" si="11">SUM(H111,-L111)</f>
        <v>0</v>
      </c>
      <c r="Q111" s="651"/>
      <c r="R111" s="686"/>
    </row>
    <row r="112" spans="1:18" s="12" customFormat="1" ht="20.25" hidden="1" customHeight="1">
      <c r="A112" s="654"/>
      <c r="B112" s="656"/>
      <c r="C112" s="657"/>
      <c r="D112" s="682"/>
      <c r="E112" s="659"/>
      <c r="F112" s="644"/>
      <c r="G112" s="24">
        <v>41975</v>
      </c>
      <c r="H112" s="20">
        <v>123</v>
      </c>
      <c r="I112" s="649"/>
      <c r="J112" s="644"/>
      <c r="K112" s="643"/>
      <c r="L112" s="643"/>
      <c r="M112" s="644"/>
      <c r="N112" s="668"/>
      <c r="O112" s="644"/>
      <c r="P112" s="29">
        <f t="shared" si="11"/>
        <v>123</v>
      </c>
      <c r="Q112" s="651"/>
      <c r="R112" s="686"/>
    </row>
    <row r="113" spans="1:21" s="12" customFormat="1" ht="20.25" hidden="1" customHeight="1">
      <c r="A113" s="655"/>
      <c r="B113" s="656"/>
      <c r="C113" s="657"/>
      <c r="D113" s="682"/>
      <c r="E113" s="659"/>
      <c r="F113" s="644"/>
      <c r="G113" s="13" t="s">
        <v>148</v>
      </c>
      <c r="H113" s="20">
        <f>SUM(H110:H112)</f>
        <v>223</v>
      </c>
      <c r="I113" s="650"/>
      <c r="J113" s="644"/>
      <c r="K113" s="643"/>
      <c r="L113" s="643"/>
      <c r="M113" s="644"/>
      <c r="N113" s="669"/>
      <c r="O113" s="644"/>
      <c r="P113" s="29">
        <f t="shared" si="11"/>
        <v>223</v>
      </c>
      <c r="Q113" s="651"/>
      <c r="R113" s="686"/>
    </row>
    <row r="114" spans="1:21" s="12" customFormat="1" ht="81" hidden="1" customHeight="1">
      <c r="A114" s="25"/>
      <c r="B114" s="31" t="s">
        <v>44</v>
      </c>
      <c r="C114" s="40" t="s">
        <v>45</v>
      </c>
      <c r="D114" s="45"/>
      <c r="E114" s="29">
        <v>227.94</v>
      </c>
      <c r="F114" s="14" t="s">
        <v>112</v>
      </c>
      <c r="G114" s="24" t="s">
        <v>309</v>
      </c>
      <c r="H114" s="29">
        <v>164.06</v>
      </c>
      <c r="I114" s="29">
        <v>82.06</v>
      </c>
      <c r="J114" s="29"/>
      <c r="K114" s="29">
        <v>82.06</v>
      </c>
      <c r="L114" s="29">
        <v>82.06</v>
      </c>
      <c r="M114" s="29">
        <v>22.79</v>
      </c>
      <c r="N114" s="29">
        <v>9.18</v>
      </c>
      <c r="O114" s="29"/>
      <c r="P114" s="29">
        <f t="shared" si="11"/>
        <v>82</v>
      </c>
      <c r="Q114" s="43">
        <v>0.68</v>
      </c>
      <c r="R114" s="71"/>
      <c r="U114" s="72"/>
    </row>
    <row r="115" spans="1:21" s="12" customFormat="1" ht="27.75" customHeight="1">
      <c r="A115" s="25">
        <v>11</v>
      </c>
      <c r="B115" s="31" t="s">
        <v>171</v>
      </c>
      <c r="C115" s="40" t="s">
        <v>320</v>
      </c>
      <c r="D115" s="45">
        <v>4</v>
      </c>
      <c r="E115" s="29">
        <f>SUM(E101:E114)</f>
        <v>2438.9</v>
      </c>
      <c r="F115" s="14"/>
      <c r="G115" s="24"/>
      <c r="H115" s="20">
        <f>SUM(H103,H109,H113,H114)</f>
        <v>1587.31</v>
      </c>
      <c r="I115" s="20">
        <f>SUM(I101:I114)</f>
        <v>1505.31</v>
      </c>
      <c r="J115" s="29"/>
      <c r="K115" s="29">
        <f t="shared" ref="K115:O115" si="12">SUM(K101:K114)</f>
        <v>1505.31</v>
      </c>
      <c r="L115" s="29">
        <f t="shared" si="12"/>
        <v>1505.31</v>
      </c>
      <c r="M115" s="29">
        <f t="shared" si="12"/>
        <v>243.89000000000001</v>
      </c>
      <c r="N115" s="29"/>
      <c r="O115" s="29">
        <f t="shared" si="12"/>
        <v>182.77999999999997</v>
      </c>
      <c r="P115" s="29">
        <f t="shared" si="11"/>
        <v>82</v>
      </c>
      <c r="Q115" s="43"/>
      <c r="R115" s="71"/>
      <c r="U115" s="72"/>
    </row>
    <row r="116" spans="1:21" s="12" customFormat="1" ht="20.25" hidden="1" customHeight="1">
      <c r="A116" s="25"/>
      <c r="B116" s="31" t="s">
        <v>155</v>
      </c>
      <c r="C116" s="40"/>
      <c r="D116" s="45"/>
      <c r="E116" s="29"/>
      <c r="F116" s="14"/>
      <c r="G116" s="24"/>
      <c r="H116" s="29"/>
      <c r="I116" s="29"/>
      <c r="J116" s="29"/>
      <c r="K116" s="29"/>
      <c r="L116" s="29"/>
      <c r="M116" s="29"/>
      <c r="N116" s="29"/>
      <c r="O116" s="29"/>
      <c r="P116" s="29">
        <f t="shared" si="11"/>
        <v>0</v>
      </c>
      <c r="Q116" s="43"/>
      <c r="R116" s="71"/>
      <c r="U116" s="72"/>
    </row>
    <row r="117" spans="1:21" s="12" customFormat="1" ht="20.25" hidden="1" customHeight="1">
      <c r="A117" s="653"/>
      <c r="B117" s="656" t="s">
        <v>46</v>
      </c>
      <c r="C117" s="657" t="s">
        <v>50</v>
      </c>
      <c r="D117" s="682"/>
      <c r="E117" s="659">
        <v>485</v>
      </c>
      <c r="F117" s="644" t="s">
        <v>278</v>
      </c>
      <c r="G117" s="688" t="s">
        <v>206</v>
      </c>
      <c r="H117" s="659">
        <v>145.5</v>
      </c>
      <c r="I117" s="664">
        <v>436.5</v>
      </c>
      <c r="J117" s="659"/>
      <c r="K117" s="659">
        <v>392.85</v>
      </c>
      <c r="L117" s="659">
        <v>392.85</v>
      </c>
      <c r="M117" s="659">
        <v>48.5</v>
      </c>
      <c r="N117" s="664">
        <v>48.5</v>
      </c>
      <c r="O117" s="659">
        <v>44.14</v>
      </c>
      <c r="P117" s="29">
        <f t="shared" si="11"/>
        <v>-247.35000000000002</v>
      </c>
      <c r="Q117" s="676">
        <v>1</v>
      </c>
      <c r="R117" s="687" t="s">
        <v>302</v>
      </c>
    </row>
    <row r="118" spans="1:21" s="12" customFormat="1" ht="20.25" hidden="1" customHeight="1">
      <c r="A118" s="654"/>
      <c r="B118" s="656"/>
      <c r="C118" s="657"/>
      <c r="D118" s="682"/>
      <c r="E118" s="659"/>
      <c r="F118" s="644"/>
      <c r="G118" s="688"/>
      <c r="H118" s="659"/>
      <c r="I118" s="665"/>
      <c r="J118" s="659"/>
      <c r="K118" s="659"/>
      <c r="L118" s="659"/>
      <c r="M118" s="659"/>
      <c r="N118" s="665"/>
      <c r="O118" s="659"/>
      <c r="P118" s="29">
        <f t="shared" si="11"/>
        <v>0</v>
      </c>
      <c r="Q118" s="676"/>
      <c r="R118" s="687"/>
    </row>
    <row r="119" spans="1:21" s="12" customFormat="1" ht="40.5" hidden="1" customHeight="1">
      <c r="A119" s="654"/>
      <c r="B119" s="656"/>
      <c r="C119" s="657"/>
      <c r="D119" s="682"/>
      <c r="E119" s="659"/>
      <c r="F119" s="644"/>
      <c r="G119" s="41" t="s">
        <v>207</v>
      </c>
      <c r="H119" s="29">
        <v>174.6</v>
      </c>
      <c r="I119" s="665"/>
      <c r="J119" s="659"/>
      <c r="K119" s="659"/>
      <c r="L119" s="659"/>
      <c r="M119" s="659"/>
      <c r="N119" s="665"/>
      <c r="O119" s="659"/>
      <c r="P119" s="29">
        <f t="shared" si="11"/>
        <v>174.6</v>
      </c>
      <c r="Q119" s="676"/>
      <c r="R119" s="687"/>
    </row>
    <row r="120" spans="1:21" s="12" customFormat="1" ht="20.25" hidden="1" customHeight="1">
      <c r="A120" s="654"/>
      <c r="B120" s="656"/>
      <c r="C120" s="657"/>
      <c r="D120" s="682"/>
      <c r="E120" s="659"/>
      <c r="F120" s="644"/>
      <c r="G120" s="41">
        <v>41704</v>
      </c>
      <c r="H120" s="29">
        <v>72.75</v>
      </c>
      <c r="I120" s="665"/>
      <c r="J120" s="659"/>
      <c r="K120" s="659"/>
      <c r="L120" s="659"/>
      <c r="M120" s="659"/>
      <c r="N120" s="665"/>
      <c r="O120" s="659"/>
      <c r="P120" s="29">
        <f t="shared" si="11"/>
        <v>72.75</v>
      </c>
      <c r="Q120" s="676"/>
      <c r="R120" s="687"/>
    </row>
    <row r="121" spans="1:21" s="12" customFormat="1" ht="40.5" hidden="1" customHeight="1">
      <c r="A121" s="654"/>
      <c r="B121" s="656"/>
      <c r="C121" s="657"/>
      <c r="D121" s="682"/>
      <c r="E121" s="659"/>
      <c r="F121" s="644"/>
      <c r="G121" s="41" t="s">
        <v>208</v>
      </c>
      <c r="H121" s="29">
        <v>43.65</v>
      </c>
      <c r="I121" s="665"/>
      <c r="J121" s="659"/>
      <c r="K121" s="659"/>
      <c r="L121" s="659"/>
      <c r="M121" s="659"/>
      <c r="N121" s="665"/>
      <c r="O121" s="659"/>
      <c r="P121" s="29">
        <f t="shared" si="11"/>
        <v>43.65</v>
      </c>
      <c r="Q121" s="676"/>
      <c r="R121" s="687"/>
    </row>
    <row r="122" spans="1:21" s="12" customFormat="1" ht="20.25" hidden="1" customHeight="1">
      <c r="A122" s="655"/>
      <c r="B122" s="656"/>
      <c r="C122" s="657"/>
      <c r="D122" s="682"/>
      <c r="E122" s="659"/>
      <c r="F122" s="644"/>
      <c r="G122" s="41" t="s">
        <v>148</v>
      </c>
      <c r="H122" s="29">
        <f>SUM(H117:H121)</f>
        <v>436.5</v>
      </c>
      <c r="I122" s="666"/>
      <c r="J122" s="659"/>
      <c r="K122" s="659"/>
      <c r="L122" s="659"/>
      <c r="M122" s="659"/>
      <c r="N122" s="666"/>
      <c r="O122" s="659"/>
      <c r="P122" s="29">
        <f t="shared" si="11"/>
        <v>436.5</v>
      </c>
      <c r="Q122" s="676"/>
      <c r="R122" s="687"/>
    </row>
    <row r="123" spans="1:21" s="12" customFormat="1" ht="40.5" hidden="1" customHeight="1">
      <c r="A123" s="653"/>
      <c r="B123" s="656" t="s">
        <v>47</v>
      </c>
      <c r="C123" s="657" t="s">
        <v>50</v>
      </c>
      <c r="D123" s="682"/>
      <c r="E123" s="659">
        <v>213</v>
      </c>
      <c r="F123" s="676" t="s">
        <v>265</v>
      </c>
      <c r="G123" s="41" t="s">
        <v>206</v>
      </c>
      <c r="H123" s="29">
        <v>64</v>
      </c>
      <c r="I123" s="664">
        <v>140.68</v>
      </c>
      <c r="J123" s="659"/>
      <c r="K123" s="659">
        <v>140.68</v>
      </c>
      <c r="L123" s="659">
        <v>140.68</v>
      </c>
      <c r="M123" s="659">
        <v>21.3</v>
      </c>
      <c r="N123" s="664">
        <v>15.63</v>
      </c>
      <c r="O123" s="659">
        <v>15.63</v>
      </c>
      <c r="P123" s="29">
        <f t="shared" si="11"/>
        <v>-76.680000000000007</v>
      </c>
      <c r="Q123" s="676" t="s">
        <v>265</v>
      </c>
      <c r="R123" s="686" t="s">
        <v>151</v>
      </c>
      <c r="S123" s="73"/>
    </row>
    <row r="124" spans="1:21" s="12" customFormat="1" ht="20.25" hidden="1" customHeight="1">
      <c r="A124" s="654"/>
      <c r="B124" s="656"/>
      <c r="C124" s="657"/>
      <c r="D124" s="682"/>
      <c r="E124" s="659"/>
      <c r="F124" s="676"/>
      <c r="G124" s="41">
        <v>41098</v>
      </c>
      <c r="H124" s="29">
        <v>76.680000000000007</v>
      </c>
      <c r="I124" s="665"/>
      <c r="J124" s="659"/>
      <c r="K124" s="659"/>
      <c r="L124" s="659"/>
      <c r="M124" s="659"/>
      <c r="N124" s="665"/>
      <c r="O124" s="659"/>
      <c r="P124" s="29">
        <f t="shared" si="11"/>
        <v>76.680000000000007</v>
      </c>
      <c r="Q124" s="676"/>
      <c r="R124" s="686"/>
      <c r="S124" s="73"/>
    </row>
    <row r="125" spans="1:21" s="12" customFormat="1" ht="20.25" hidden="1" customHeight="1">
      <c r="A125" s="654"/>
      <c r="B125" s="656"/>
      <c r="C125" s="657"/>
      <c r="D125" s="682"/>
      <c r="E125" s="659"/>
      <c r="F125" s="676"/>
      <c r="G125" s="41" t="s">
        <v>148</v>
      </c>
      <c r="H125" s="29">
        <f>SUM(H123:H124)</f>
        <v>140.68</v>
      </c>
      <c r="I125" s="665"/>
      <c r="J125" s="659"/>
      <c r="K125" s="659"/>
      <c r="L125" s="659"/>
      <c r="M125" s="659"/>
      <c r="N125" s="665"/>
      <c r="O125" s="659"/>
      <c r="P125" s="29">
        <f t="shared" si="11"/>
        <v>140.68</v>
      </c>
      <c r="Q125" s="676"/>
      <c r="R125" s="686"/>
      <c r="S125" s="73"/>
    </row>
    <row r="126" spans="1:21" s="12" customFormat="1" ht="20.25" hidden="1" customHeight="1">
      <c r="A126" s="654"/>
      <c r="B126" s="656"/>
      <c r="C126" s="657"/>
      <c r="D126" s="682"/>
      <c r="E126" s="659"/>
      <c r="F126" s="676"/>
      <c r="G126" s="15"/>
      <c r="H126" s="15"/>
      <c r="I126" s="665"/>
      <c r="J126" s="659"/>
      <c r="K126" s="659"/>
      <c r="L126" s="659"/>
      <c r="M126" s="659"/>
      <c r="N126" s="665"/>
      <c r="O126" s="659"/>
      <c r="P126" s="29">
        <f t="shared" si="11"/>
        <v>0</v>
      </c>
      <c r="Q126" s="676"/>
      <c r="R126" s="686"/>
      <c r="S126" s="73"/>
    </row>
    <row r="127" spans="1:21" s="12" customFormat="1" ht="20.25" hidden="1" customHeight="1">
      <c r="A127" s="654"/>
      <c r="B127" s="656"/>
      <c r="C127" s="657"/>
      <c r="D127" s="682"/>
      <c r="E127" s="659"/>
      <c r="F127" s="676"/>
      <c r="G127" s="41"/>
      <c r="H127" s="29"/>
      <c r="I127" s="665"/>
      <c r="J127" s="659"/>
      <c r="K127" s="659"/>
      <c r="L127" s="659"/>
      <c r="M127" s="659"/>
      <c r="N127" s="665"/>
      <c r="O127" s="659"/>
      <c r="P127" s="29">
        <f t="shared" si="11"/>
        <v>0</v>
      </c>
      <c r="Q127" s="676"/>
      <c r="R127" s="686"/>
      <c r="S127" s="73"/>
    </row>
    <row r="128" spans="1:21" s="12" customFormat="1" ht="20.25" hidden="1" customHeight="1">
      <c r="A128" s="655"/>
      <c r="B128" s="656"/>
      <c r="C128" s="657"/>
      <c r="D128" s="682"/>
      <c r="E128" s="659"/>
      <c r="F128" s="676"/>
      <c r="G128" s="41"/>
      <c r="H128" s="29"/>
      <c r="I128" s="666"/>
      <c r="J128" s="659"/>
      <c r="K128" s="659"/>
      <c r="L128" s="659"/>
      <c r="M128" s="659"/>
      <c r="N128" s="666"/>
      <c r="O128" s="659"/>
      <c r="P128" s="29">
        <f t="shared" si="11"/>
        <v>0</v>
      </c>
      <c r="Q128" s="676"/>
      <c r="R128" s="686"/>
      <c r="S128" s="73"/>
    </row>
    <row r="129" spans="1:18" s="12" customFormat="1" ht="20.25" hidden="1" customHeight="1">
      <c r="A129" s="653"/>
      <c r="B129" s="656" t="s">
        <v>48</v>
      </c>
      <c r="C129" s="657" t="s">
        <v>50</v>
      </c>
      <c r="D129" s="658"/>
      <c r="E129" s="659">
        <v>418</v>
      </c>
      <c r="F129" s="644" t="s">
        <v>278</v>
      </c>
      <c r="G129" s="644" t="s">
        <v>205</v>
      </c>
      <c r="H129" s="659">
        <v>100</v>
      </c>
      <c r="I129" s="664">
        <v>325.48</v>
      </c>
      <c r="J129" s="659"/>
      <c r="K129" s="659">
        <v>325.48</v>
      </c>
      <c r="L129" s="659">
        <v>250</v>
      </c>
      <c r="M129" s="659">
        <v>41.8</v>
      </c>
      <c r="N129" s="664">
        <v>27.83</v>
      </c>
      <c r="O129" s="659">
        <v>27.83</v>
      </c>
      <c r="P129" s="29">
        <f t="shared" si="11"/>
        <v>-150</v>
      </c>
      <c r="Q129" s="676">
        <v>1</v>
      </c>
      <c r="R129" s="686" t="s">
        <v>304</v>
      </c>
    </row>
    <row r="130" spans="1:18" s="12" customFormat="1" ht="20.25" hidden="1" customHeight="1">
      <c r="A130" s="654"/>
      <c r="B130" s="656"/>
      <c r="C130" s="657"/>
      <c r="D130" s="658"/>
      <c r="E130" s="659"/>
      <c r="F130" s="644"/>
      <c r="G130" s="644"/>
      <c r="H130" s="659"/>
      <c r="I130" s="665"/>
      <c r="J130" s="659"/>
      <c r="K130" s="659"/>
      <c r="L130" s="659"/>
      <c r="M130" s="659"/>
      <c r="N130" s="665"/>
      <c r="O130" s="659"/>
      <c r="P130" s="29">
        <f t="shared" si="11"/>
        <v>0</v>
      </c>
      <c r="Q130" s="676"/>
      <c r="R130" s="686"/>
    </row>
    <row r="131" spans="1:18" s="12" customFormat="1" ht="40.5" hidden="1" customHeight="1">
      <c r="A131" s="654"/>
      <c r="B131" s="656"/>
      <c r="C131" s="657"/>
      <c r="D131" s="658"/>
      <c r="E131" s="659"/>
      <c r="F131" s="644"/>
      <c r="G131" s="13" t="s">
        <v>209</v>
      </c>
      <c r="H131" s="29">
        <v>150.47999999999999</v>
      </c>
      <c r="I131" s="665"/>
      <c r="J131" s="659"/>
      <c r="K131" s="659"/>
      <c r="L131" s="659"/>
      <c r="M131" s="659"/>
      <c r="N131" s="665"/>
      <c r="O131" s="659"/>
      <c r="P131" s="29">
        <f t="shared" si="11"/>
        <v>150.47999999999999</v>
      </c>
      <c r="Q131" s="676"/>
      <c r="R131" s="686"/>
    </row>
    <row r="132" spans="1:18" s="12" customFormat="1" ht="20.25" hidden="1" customHeight="1">
      <c r="A132" s="654"/>
      <c r="B132" s="656"/>
      <c r="C132" s="657"/>
      <c r="D132" s="658"/>
      <c r="E132" s="659"/>
      <c r="F132" s="644"/>
      <c r="G132" s="13" t="s">
        <v>165</v>
      </c>
      <c r="H132" s="29">
        <v>75</v>
      </c>
      <c r="I132" s="665"/>
      <c r="J132" s="659"/>
      <c r="K132" s="659"/>
      <c r="L132" s="659"/>
      <c r="M132" s="659"/>
      <c r="N132" s="665"/>
      <c r="O132" s="659"/>
      <c r="P132" s="29">
        <f t="shared" si="11"/>
        <v>75</v>
      </c>
      <c r="Q132" s="676"/>
      <c r="R132" s="686"/>
    </row>
    <row r="133" spans="1:18" s="12" customFormat="1" ht="20.25" hidden="1" customHeight="1">
      <c r="A133" s="654"/>
      <c r="B133" s="656"/>
      <c r="C133" s="657"/>
      <c r="D133" s="658"/>
      <c r="E133" s="659"/>
      <c r="F133" s="644"/>
      <c r="G133" s="13" t="s">
        <v>148</v>
      </c>
      <c r="H133" s="29">
        <f>SUM(H129:H132)</f>
        <v>325.48</v>
      </c>
      <c r="I133" s="665"/>
      <c r="J133" s="659"/>
      <c r="K133" s="659"/>
      <c r="L133" s="659"/>
      <c r="M133" s="659"/>
      <c r="N133" s="665"/>
      <c r="O133" s="659"/>
      <c r="P133" s="29">
        <f t="shared" si="11"/>
        <v>325.48</v>
      </c>
      <c r="Q133" s="676"/>
      <c r="R133" s="686"/>
    </row>
    <row r="134" spans="1:18" s="12" customFormat="1" ht="20.25" hidden="1" customHeight="1">
      <c r="A134" s="655"/>
      <c r="B134" s="656"/>
      <c r="C134" s="657"/>
      <c r="D134" s="658"/>
      <c r="E134" s="659"/>
      <c r="F134" s="644"/>
      <c r="G134" s="13"/>
      <c r="H134" s="29"/>
      <c r="I134" s="666"/>
      <c r="J134" s="659"/>
      <c r="K134" s="659"/>
      <c r="L134" s="659"/>
      <c r="M134" s="659"/>
      <c r="N134" s="666"/>
      <c r="O134" s="659"/>
      <c r="P134" s="29">
        <f t="shared" si="11"/>
        <v>0</v>
      </c>
      <c r="Q134" s="676"/>
      <c r="R134" s="686"/>
    </row>
    <row r="135" spans="1:18" s="12" customFormat="1" ht="20.25" hidden="1" customHeight="1">
      <c r="A135" s="25"/>
      <c r="B135" s="31" t="s">
        <v>156</v>
      </c>
      <c r="C135" s="40"/>
      <c r="D135" s="25"/>
      <c r="E135" s="29"/>
      <c r="F135" s="14"/>
      <c r="G135" s="13"/>
      <c r="H135" s="29"/>
      <c r="I135" s="29"/>
      <c r="J135" s="29"/>
      <c r="K135" s="29"/>
      <c r="L135" s="29"/>
      <c r="M135" s="29"/>
      <c r="N135" s="29"/>
      <c r="O135" s="29"/>
      <c r="P135" s="29">
        <f t="shared" si="11"/>
        <v>0</v>
      </c>
      <c r="Q135" s="43"/>
      <c r="R135" s="71"/>
    </row>
    <row r="136" spans="1:18" s="12" customFormat="1" ht="20.25" hidden="1" customHeight="1">
      <c r="A136" s="653"/>
      <c r="B136" s="656" t="s">
        <v>49</v>
      </c>
      <c r="C136" s="657" t="s">
        <v>50</v>
      </c>
      <c r="D136" s="658"/>
      <c r="E136" s="659">
        <v>494.7</v>
      </c>
      <c r="F136" s="644" t="s">
        <v>97</v>
      </c>
      <c r="G136" s="644" t="s">
        <v>210</v>
      </c>
      <c r="H136" s="659">
        <v>140</v>
      </c>
      <c r="I136" s="664">
        <v>318</v>
      </c>
      <c r="J136" s="659"/>
      <c r="K136" s="659">
        <v>140</v>
      </c>
      <c r="L136" s="659">
        <v>140</v>
      </c>
      <c r="M136" s="659">
        <v>49.47</v>
      </c>
      <c r="N136" s="664">
        <v>15.55</v>
      </c>
      <c r="O136" s="659">
        <v>15.55</v>
      </c>
      <c r="P136" s="29">
        <f t="shared" si="11"/>
        <v>0</v>
      </c>
      <c r="Q136" s="676">
        <v>1</v>
      </c>
      <c r="R136" s="657" t="s">
        <v>344</v>
      </c>
    </row>
    <row r="137" spans="1:18" s="12" customFormat="1" ht="20.25" hidden="1" customHeight="1">
      <c r="A137" s="654"/>
      <c r="B137" s="656"/>
      <c r="C137" s="657"/>
      <c r="D137" s="658"/>
      <c r="E137" s="659"/>
      <c r="F137" s="644"/>
      <c r="G137" s="644"/>
      <c r="H137" s="659"/>
      <c r="I137" s="665"/>
      <c r="J137" s="659"/>
      <c r="K137" s="659"/>
      <c r="L137" s="659"/>
      <c r="M137" s="659"/>
      <c r="N137" s="665"/>
      <c r="O137" s="659"/>
      <c r="P137" s="29">
        <f t="shared" si="11"/>
        <v>0</v>
      </c>
      <c r="Q137" s="676"/>
      <c r="R137" s="657"/>
    </row>
    <row r="138" spans="1:18" s="12" customFormat="1" ht="20.25" hidden="1" customHeight="1">
      <c r="A138" s="654"/>
      <c r="B138" s="656"/>
      <c r="C138" s="657"/>
      <c r="D138" s="658"/>
      <c r="E138" s="659"/>
      <c r="F138" s="644"/>
      <c r="G138" s="24">
        <v>42125</v>
      </c>
      <c r="H138" s="29">
        <v>178</v>
      </c>
      <c r="I138" s="665"/>
      <c r="J138" s="659"/>
      <c r="K138" s="659"/>
      <c r="L138" s="659"/>
      <c r="M138" s="659"/>
      <c r="N138" s="665"/>
      <c r="O138" s="659"/>
      <c r="P138" s="29">
        <f t="shared" si="11"/>
        <v>178</v>
      </c>
      <c r="Q138" s="676"/>
      <c r="R138" s="657"/>
    </row>
    <row r="139" spans="1:18" s="12" customFormat="1" ht="20.25" hidden="1" customHeight="1">
      <c r="A139" s="655"/>
      <c r="B139" s="656"/>
      <c r="C139" s="657"/>
      <c r="D139" s="658"/>
      <c r="E139" s="659"/>
      <c r="F139" s="644"/>
      <c r="G139" s="13" t="s">
        <v>148</v>
      </c>
      <c r="H139" s="29">
        <f>SUM(H136:H138)</f>
        <v>318</v>
      </c>
      <c r="I139" s="666"/>
      <c r="J139" s="659"/>
      <c r="K139" s="659"/>
      <c r="L139" s="659"/>
      <c r="M139" s="659"/>
      <c r="N139" s="666"/>
      <c r="O139" s="659"/>
      <c r="P139" s="29">
        <f t="shared" si="11"/>
        <v>318</v>
      </c>
      <c r="Q139" s="676"/>
      <c r="R139" s="657"/>
    </row>
    <row r="140" spans="1:18" s="12" customFormat="1" ht="23.25">
      <c r="A140" s="25">
        <v>12</v>
      </c>
      <c r="B140" s="31" t="s">
        <v>172</v>
      </c>
      <c r="C140" s="40" t="s">
        <v>321</v>
      </c>
      <c r="D140" s="25">
        <v>4</v>
      </c>
      <c r="E140" s="29">
        <f>SUM(E117:E139)</f>
        <v>1610.7</v>
      </c>
      <c r="F140" s="14"/>
      <c r="G140" s="13"/>
      <c r="H140" s="29">
        <f>SUM(H122,H125,H133,H139)</f>
        <v>1220.6600000000001</v>
      </c>
      <c r="I140" s="29">
        <f>SUM(I117:I139)</f>
        <v>1220.6600000000001</v>
      </c>
      <c r="J140" s="29"/>
      <c r="K140" s="29">
        <f t="shared" ref="K140:O140" si="13">SUM(K117:K139)</f>
        <v>999.01</v>
      </c>
      <c r="L140" s="29">
        <f t="shared" si="13"/>
        <v>923.53</v>
      </c>
      <c r="M140" s="29">
        <f t="shared" si="13"/>
        <v>161.07</v>
      </c>
      <c r="N140" s="29"/>
      <c r="O140" s="29">
        <f t="shared" si="13"/>
        <v>103.14999999999999</v>
      </c>
      <c r="P140" s="29">
        <f t="shared" si="11"/>
        <v>297.13000000000011</v>
      </c>
      <c r="Q140" s="43"/>
      <c r="R140" s="31"/>
    </row>
    <row r="141" spans="1:18" s="12" customFormat="1" ht="20.25" hidden="1" customHeight="1">
      <c r="A141" s="25"/>
      <c r="B141" s="31" t="s">
        <v>155</v>
      </c>
      <c r="C141" s="40"/>
      <c r="D141" s="25"/>
      <c r="E141" s="29"/>
      <c r="F141" s="14"/>
      <c r="G141" s="13"/>
      <c r="H141" s="29"/>
      <c r="I141" s="29"/>
      <c r="J141" s="29"/>
      <c r="K141" s="29"/>
      <c r="L141" s="29"/>
      <c r="M141" s="29"/>
      <c r="N141" s="29"/>
      <c r="O141" s="29"/>
      <c r="P141" s="29">
        <f t="shared" si="11"/>
        <v>0</v>
      </c>
      <c r="Q141" s="43"/>
      <c r="R141" s="31"/>
    </row>
    <row r="142" spans="1:18" s="12" customFormat="1" ht="20.25" hidden="1" customHeight="1">
      <c r="A142" s="653"/>
      <c r="B142" s="656" t="s">
        <v>51</v>
      </c>
      <c r="C142" s="657" t="s">
        <v>52</v>
      </c>
      <c r="D142" s="658"/>
      <c r="E142" s="659">
        <v>490.65</v>
      </c>
      <c r="F142" s="644" t="s">
        <v>283</v>
      </c>
      <c r="G142" s="659" t="s">
        <v>211</v>
      </c>
      <c r="H142" s="677">
        <v>176.63</v>
      </c>
      <c r="I142" s="683">
        <v>254.08</v>
      </c>
      <c r="J142" s="644"/>
      <c r="K142" s="659">
        <v>147</v>
      </c>
      <c r="L142" s="677">
        <v>298.63</v>
      </c>
      <c r="M142" s="659">
        <v>49.07</v>
      </c>
      <c r="N142" s="664">
        <v>28.23</v>
      </c>
      <c r="O142" s="677"/>
      <c r="P142" s="29">
        <f t="shared" si="11"/>
        <v>-122</v>
      </c>
      <c r="Q142" s="651">
        <v>0.98</v>
      </c>
      <c r="R142" s="678" t="s">
        <v>303</v>
      </c>
    </row>
    <row r="143" spans="1:18" s="12" customFormat="1" ht="20.25" hidden="1" customHeight="1">
      <c r="A143" s="654"/>
      <c r="B143" s="656"/>
      <c r="C143" s="657"/>
      <c r="D143" s="658"/>
      <c r="E143" s="659"/>
      <c r="F143" s="644"/>
      <c r="G143" s="659"/>
      <c r="H143" s="677"/>
      <c r="I143" s="684"/>
      <c r="J143" s="644"/>
      <c r="K143" s="659"/>
      <c r="L143" s="677"/>
      <c r="M143" s="659"/>
      <c r="N143" s="665"/>
      <c r="O143" s="677"/>
      <c r="P143" s="29">
        <f t="shared" si="11"/>
        <v>0</v>
      </c>
      <c r="Q143" s="651"/>
      <c r="R143" s="678"/>
    </row>
    <row r="144" spans="1:18" s="12" customFormat="1" ht="20.25" hidden="1" customHeight="1">
      <c r="A144" s="654"/>
      <c r="B144" s="656"/>
      <c r="C144" s="657"/>
      <c r="D144" s="658"/>
      <c r="E144" s="659"/>
      <c r="F144" s="644"/>
      <c r="G144" s="29" t="s">
        <v>165</v>
      </c>
      <c r="H144" s="28">
        <v>77.45</v>
      </c>
      <c r="I144" s="684"/>
      <c r="J144" s="644"/>
      <c r="K144" s="659"/>
      <c r="L144" s="677"/>
      <c r="M144" s="659"/>
      <c r="N144" s="665"/>
      <c r="O144" s="677"/>
      <c r="P144" s="29">
        <f t="shared" si="11"/>
        <v>77.45</v>
      </c>
      <c r="Q144" s="651"/>
      <c r="R144" s="678"/>
    </row>
    <row r="145" spans="1:18" s="12" customFormat="1" ht="20.25" hidden="1" customHeight="1">
      <c r="A145" s="655"/>
      <c r="B145" s="656"/>
      <c r="C145" s="657"/>
      <c r="D145" s="658"/>
      <c r="E145" s="659"/>
      <c r="F145" s="644"/>
      <c r="G145" s="29" t="s">
        <v>148</v>
      </c>
      <c r="H145" s="28">
        <f>SUM(H142:H144)</f>
        <v>254.07999999999998</v>
      </c>
      <c r="I145" s="685"/>
      <c r="J145" s="644"/>
      <c r="K145" s="659"/>
      <c r="L145" s="677"/>
      <c r="M145" s="659"/>
      <c r="N145" s="666"/>
      <c r="O145" s="677"/>
      <c r="P145" s="29">
        <f t="shared" si="11"/>
        <v>254.07999999999998</v>
      </c>
      <c r="Q145" s="651"/>
      <c r="R145" s="678"/>
    </row>
    <row r="146" spans="1:18" s="12" customFormat="1" ht="20.25" hidden="1" customHeight="1">
      <c r="A146" s="54"/>
      <c r="B146" s="31" t="s">
        <v>156</v>
      </c>
      <c r="C146" s="40"/>
      <c r="D146" s="25"/>
      <c r="E146" s="29"/>
      <c r="F146" s="13"/>
      <c r="G146" s="29"/>
      <c r="H146" s="28"/>
      <c r="I146" s="28"/>
      <c r="J146" s="13"/>
      <c r="K146" s="28"/>
      <c r="L146" s="28"/>
      <c r="M146" s="29"/>
      <c r="N146" s="29"/>
      <c r="O146" s="28"/>
      <c r="P146" s="29">
        <f t="shared" si="11"/>
        <v>0</v>
      </c>
      <c r="Q146" s="21"/>
      <c r="R146" s="74"/>
    </row>
    <row r="147" spans="1:18" s="12" customFormat="1" ht="101.25" hidden="1" customHeight="1">
      <c r="A147" s="54"/>
      <c r="B147" s="31" t="s">
        <v>290</v>
      </c>
      <c r="C147" s="40" t="s">
        <v>52</v>
      </c>
      <c r="D147" s="25"/>
      <c r="E147" s="29">
        <v>1401.28</v>
      </c>
      <c r="F147" s="13"/>
      <c r="G147" s="29" t="s">
        <v>291</v>
      </c>
      <c r="H147" s="29">
        <v>100</v>
      </c>
      <c r="I147" s="29"/>
      <c r="J147" s="13"/>
      <c r="K147" s="15"/>
      <c r="L147" s="28"/>
      <c r="M147" s="29">
        <v>140.13</v>
      </c>
      <c r="N147" s="29"/>
      <c r="O147" s="28"/>
      <c r="P147" s="29">
        <f t="shared" si="11"/>
        <v>100</v>
      </c>
      <c r="Q147" s="21"/>
      <c r="R147" s="74" t="s">
        <v>163</v>
      </c>
    </row>
    <row r="148" spans="1:18" s="12" customFormat="1" ht="23.25">
      <c r="A148" s="25">
        <v>13</v>
      </c>
      <c r="B148" s="31" t="s">
        <v>174</v>
      </c>
      <c r="C148" s="40" t="s">
        <v>322</v>
      </c>
      <c r="D148" s="25">
        <v>2</v>
      </c>
      <c r="E148" s="29">
        <f>SUM(E142:E147)</f>
        <v>1891.9299999999998</v>
      </c>
      <c r="F148" s="14"/>
      <c r="G148" s="29"/>
      <c r="H148" s="29">
        <f>SUM(H145,H147)</f>
        <v>354.08</v>
      </c>
      <c r="I148" s="28">
        <f>SUM(I142:I147)</f>
        <v>254.08</v>
      </c>
      <c r="J148" s="13"/>
      <c r="K148" s="29">
        <f t="shared" ref="K148:O148" si="14">SUM(K142:K147)</f>
        <v>147</v>
      </c>
      <c r="L148" s="29">
        <f t="shared" si="14"/>
        <v>298.63</v>
      </c>
      <c r="M148" s="29">
        <f t="shared" si="14"/>
        <v>189.2</v>
      </c>
      <c r="N148" s="29"/>
      <c r="O148" s="29">
        <f t="shared" si="14"/>
        <v>0</v>
      </c>
      <c r="P148" s="29">
        <f t="shared" si="11"/>
        <v>55.449999999999989</v>
      </c>
      <c r="Q148" s="21"/>
      <c r="R148" s="14"/>
    </row>
    <row r="149" spans="1:18" s="12" customFormat="1" ht="20.25" hidden="1" customHeight="1">
      <c r="A149" s="25"/>
      <c r="B149" s="31" t="s">
        <v>156</v>
      </c>
      <c r="C149" s="40"/>
      <c r="D149" s="25"/>
      <c r="E149" s="29"/>
      <c r="F149" s="14"/>
      <c r="G149" s="29"/>
      <c r="H149" s="28"/>
      <c r="I149" s="28"/>
      <c r="J149" s="13"/>
      <c r="K149" s="28"/>
      <c r="L149" s="28"/>
      <c r="M149" s="28"/>
      <c r="N149" s="28"/>
      <c r="O149" s="28"/>
      <c r="P149" s="29">
        <f t="shared" si="11"/>
        <v>0</v>
      </c>
      <c r="Q149" s="21"/>
      <c r="R149" s="14"/>
    </row>
    <row r="150" spans="1:18" s="12" customFormat="1" ht="222.75" hidden="1" customHeight="1">
      <c r="A150" s="25"/>
      <c r="B150" s="14" t="s">
        <v>145</v>
      </c>
      <c r="C150" s="74" t="s">
        <v>144</v>
      </c>
      <c r="D150" s="45"/>
      <c r="E150" s="20">
        <v>1248</v>
      </c>
      <c r="F150" s="14"/>
      <c r="G150" s="13" t="s">
        <v>146</v>
      </c>
      <c r="H150" s="28">
        <v>162.16800000000001</v>
      </c>
      <c r="I150" s="28">
        <f t="shared" ref="I150:I151" si="15">SUM(H150)</f>
        <v>162.16800000000001</v>
      </c>
      <c r="J150" s="28"/>
      <c r="K150" s="28"/>
      <c r="L150" s="28"/>
      <c r="M150" s="28">
        <v>12.48</v>
      </c>
      <c r="N150" s="28"/>
      <c r="O150" s="28"/>
      <c r="P150" s="29">
        <f t="shared" si="11"/>
        <v>162.16800000000001</v>
      </c>
      <c r="Q150" s="13"/>
      <c r="R150" s="31" t="s">
        <v>345</v>
      </c>
    </row>
    <row r="151" spans="1:18" s="12" customFormat="1" ht="23.25">
      <c r="A151" s="25">
        <v>14</v>
      </c>
      <c r="B151" s="14" t="s">
        <v>175</v>
      </c>
      <c r="C151" s="74" t="s">
        <v>144</v>
      </c>
      <c r="D151" s="45">
        <v>1</v>
      </c>
      <c r="E151" s="20">
        <f>SUM(E150)</f>
        <v>1248</v>
      </c>
      <c r="F151" s="14"/>
      <c r="G151" s="13"/>
      <c r="H151" s="28">
        <f>SUM(H150)</f>
        <v>162.16800000000001</v>
      </c>
      <c r="I151" s="28">
        <f t="shared" si="15"/>
        <v>162.16800000000001</v>
      </c>
      <c r="J151" s="28"/>
      <c r="K151" s="28">
        <f t="shared" ref="K151:O151" si="16">SUM(K150)</f>
        <v>0</v>
      </c>
      <c r="L151" s="28">
        <f t="shared" si="16"/>
        <v>0</v>
      </c>
      <c r="M151" s="28">
        <f t="shared" si="16"/>
        <v>12.48</v>
      </c>
      <c r="N151" s="28"/>
      <c r="O151" s="28">
        <f t="shared" si="16"/>
        <v>0</v>
      </c>
      <c r="P151" s="29">
        <f t="shared" si="11"/>
        <v>162.16800000000001</v>
      </c>
      <c r="Q151" s="13"/>
      <c r="R151" s="31"/>
    </row>
    <row r="152" spans="1:18" s="12" customFormat="1" ht="20.25" hidden="1" customHeight="1">
      <c r="A152" s="25"/>
      <c r="B152" s="14" t="s">
        <v>155</v>
      </c>
      <c r="C152" s="74"/>
      <c r="D152" s="45"/>
      <c r="E152" s="20"/>
      <c r="F152" s="14"/>
      <c r="G152" s="13"/>
      <c r="H152" s="28"/>
      <c r="I152" s="28"/>
      <c r="J152" s="28"/>
      <c r="K152" s="28"/>
      <c r="L152" s="28"/>
      <c r="M152" s="28"/>
      <c r="N152" s="28"/>
      <c r="O152" s="28"/>
      <c r="P152" s="29">
        <f t="shared" si="11"/>
        <v>0</v>
      </c>
      <c r="Q152" s="13"/>
      <c r="R152" s="31"/>
    </row>
    <row r="153" spans="1:18" s="12" customFormat="1" ht="20.25" hidden="1" customHeight="1">
      <c r="A153" s="679"/>
      <c r="B153" s="656" t="s">
        <v>53</v>
      </c>
      <c r="C153" s="657" t="s">
        <v>54</v>
      </c>
      <c r="D153" s="682"/>
      <c r="E153" s="644">
        <v>457.34</v>
      </c>
      <c r="F153" s="644" t="s">
        <v>99</v>
      </c>
      <c r="G153" s="660" t="s">
        <v>212</v>
      </c>
      <c r="H153" s="643">
        <v>164.64</v>
      </c>
      <c r="I153" s="648">
        <v>329.28</v>
      </c>
      <c r="J153" s="643"/>
      <c r="K153" s="643">
        <v>329.28</v>
      </c>
      <c r="L153" s="643">
        <v>164.64</v>
      </c>
      <c r="M153" s="643">
        <v>45.74</v>
      </c>
      <c r="N153" s="648">
        <v>36.58</v>
      </c>
      <c r="O153" s="643">
        <v>36.58</v>
      </c>
      <c r="P153" s="29">
        <f t="shared" si="11"/>
        <v>0</v>
      </c>
      <c r="Q153" s="651">
        <v>0.5</v>
      </c>
      <c r="R153" s="678" t="s">
        <v>305</v>
      </c>
    </row>
    <row r="154" spans="1:18" s="12" customFormat="1" ht="20.25" hidden="1" customHeight="1">
      <c r="A154" s="680"/>
      <c r="B154" s="656"/>
      <c r="C154" s="657"/>
      <c r="D154" s="682"/>
      <c r="E154" s="644"/>
      <c r="F154" s="644"/>
      <c r="G154" s="660"/>
      <c r="H154" s="643"/>
      <c r="I154" s="649"/>
      <c r="J154" s="643"/>
      <c r="K154" s="643"/>
      <c r="L154" s="643"/>
      <c r="M154" s="643"/>
      <c r="N154" s="649"/>
      <c r="O154" s="643"/>
      <c r="P154" s="29">
        <f t="shared" si="11"/>
        <v>0</v>
      </c>
      <c r="Q154" s="651"/>
      <c r="R154" s="678"/>
    </row>
    <row r="155" spans="1:18" s="12" customFormat="1" ht="40.5" hidden="1" customHeight="1">
      <c r="A155" s="680"/>
      <c r="B155" s="656"/>
      <c r="C155" s="657"/>
      <c r="D155" s="682"/>
      <c r="E155" s="644"/>
      <c r="F155" s="644"/>
      <c r="G155" s="24" t="s">
        <v>196</v>
      </c>
      <c r="H155" s="20">
        <v>164.64</v>
      </c>
      <c r="I155" s="649"/>
      <c r="J155" s="643"/>
      <c r="K155" s="643"/>
      <c r="L155" s="643"/>
      <c r="M155" s="643"/>
      <c r="N155" s="649"/>
      <c r="O155" s="643"/>
      <c r="P155" s="29">
        <f t="shared" si="11"/>
        <v>164.64</v>
      </c>
      <c r="Q155" s="651"/>
      <c r="R155" s="678"/>
    </row>
    <row r="156" spans="1:18" s="12" customFormat="1" ht="20.25" hidden="1" customHeight="1">
      <c r="A156" s="681"/>
      <c r="B156" s="656"/>
      <c r="C156" s="657"/>
      <c r="D156" s="682"/>
      <c r="E156" s="644"/>
      <c r="F156" s="644"/>
      <c r="G156" s="24" t="s">
        <v>148</v>
      </c>
      <c r="H156" s="20">
        <f>SUM(H153:H155)</f>
        <v>329.28</v>
      </c>
      <c r="I156" s="650"/>
      <c r="J156" s="643"/>
      <c r="K156" s="643"/>
      <c r="L156" s="643"/>
      <c r="M156" s="643"/>
      <c r="N156" s="650"/>
      <c r="O156" s="643"/>
      <c r="P156" s="29">
        <f t="shared" si="11"/>
        <v>329.28</v>
      </c>
      <c r="Q156" s="651"/>
      <c r="R156" s="678"/>
    </row>
    <row r="157" spans="1:18" s="12" customFormat="1" ht="24.75" customHeight="1">
      <c r="A157" s="45">
        <v>15</v>
      </c>
      <c r="B157" s="31" t="s">
        <v>176</v>
      </c>
      <c r="C157" s="40" t="s">
        <v>323</v>
      </c>
      <c r="D157" s="45">
        <v>1</v>
      </c>
      <c r="E157" s="13">
        <f>SUM(E153)</f>
        <v>457.34</v>
      </c>
      <c r="F157" s="14"/>
      <c r="G157" s="24"/>
      <c r="H157" s="20">
        <f>SUM(H156)</f>
        <v>329.28</v>
      </c>
      <c r="I157" s="20">
        <f>SUM(I153)</f>
        <v>329.28</v>
      </c>
      <c r="J157" s="20"/>
      <c r="K157" s="20">
        <f>SUM(K153)</f>
        <v>329.28</v>
      </c>
      <c r="L157" s="20">
        <f>SUM(L153)</f>
        <v>164.64</v>
      </c>
      <c r="M157" s="20">
        <f>SUM(M153)</f>
        <v>45.74</v>
      </c>
      <c r="N157" s="20"/>
      <c r="O157" s="20">
        <f>SUM(O153)</f>
        <v>36.58</v>
      </c>
      <c r="P157" s="29">
        <f t="shared" si="11"/>
        <v>164.64</v>
      </c>
      <c r="Q157" s="21"/>
      <c r="R157" s="14"/>
    </row>
    <row r="158" spans="1:18" s="12" customFormat="1" ht="20.25" hidden="1" customHeight="1">
      <c r="A158" s="45"/>
      <c r="B158" s="31" t="s">
        <v>155</v>
      </c>
      <c r="C158" s="40"/>
      <c r="D158" s="45"/>
      <c r="E158" s="13"/>
      <c r="F158" s="14"/>
      <c r="G158" s="24"/>
      <c r="H158" s="20"/>
      <c r="I158" s="20"/>
      <c r="J158" s="20"/>
      <c r="K158" s="20"/>
      <c r="L158" s="20"/>
      <c r="M158" s="20"/>
      <c r="N158" s="20"/>
      <c r="O158" s="20"/>
      <c r="P158" s="29">
        <f t="shared" si="11"/>
        <v>0</v>
      </c>
      <c r="Q158" s="21"/>
      <c r="R158" s="14"/>
    </row>
    <row r="159" spans="1:18" s="12" customFormat="1" ht="222.75" hidden="1" customHeight="1">
      <c r="A159" s="45"/>
      <c r="B159" s="48" t="s">
        <v>55</v>
      </c>
      <c r="C159" s="40" t="s">
        <v>57</v>
      </c>
      <c r="D159" s="45"/>
      <c r="E159" s="13">
        <v>245.31</v>
      </c>
      <c r="F159" s="14" t="s">
        <v>100</v>
      </c>
      <c r="G159" s="24" t="s">
        <v>98</v>
      </c>
      <c r="H159" s="13">
        <v>188.31</v>
      </c>
      <c r="I159" s="13">
        <v>188.31</v>
      </c>
      <c r="J159" s="13"/>
      <c r="K159" s="13">
        <v>89.16</v>
      </c>
      <c r="L159" s="20"/>
      <c r="M159" s="13">
        <v>24.53</v>
      </c>
      <c r="N159" s="13"/>
      <c r="O159" s="13"/>
      <c r="P159" s="29">
        <f t="shared" si="11"/>
        <v>188.31</v>
      </c>
      <c r="Q159" s="43">
        <v>1</v>
      </c>
      <c r="R159" s="14" t="s">
        <v>346</v>
      </c>
    </row>
    <row r="160" spans="1:18" s="12" customFormat="1" ht="20.25" hidden="1" customHeight="1">
      <c r="A160" s="45"/>
      <c r="B160" s="48" t="s">
        <v>156</v>
      </c>
      <c r="C160" s="40"/>
      <c r="D160" s="45"/>
      <c r="E160" s="13"/>
      <c r="F160" s="14"/>
      <c r="G160" s="24"/>
      <c r="H160" s="13"/>
      <c r="I160" s="13"/>
      <c r="J160" s="13"/>
      <c r="K160" s="13"/>
      <c r="L160" s="20"/>
      <c r="M160" s="13"/>
      <c r="N160" s="13"/>
      <c r="O160" s="13"/>
      <c r="P160" s="29">
        <f t="shared" si="11"/>
        <v>0</v>
      </c>
      <c r="Q160" s="43"/>
      <c r="R160" s="14"/>
    </row>
    <row r="161" spans="1:18" s="12" customFormat="1" ht="40.5" hidden="1" customHeight="1">
      <c r="A161" s="45"/>
      <c r="B161" s="48" t="s">
        <v>56</v>
      </c>
      <c r="C161" s="40" t="s">
        <v>57</v>
      </c>
      <c r="D161" s="45"/>
      <c r="E161" s="13">
        <v>314.41000000000003</v>
      </c>
      <c r="F161" s="14"/>
      <c r="G161" s="24">
        <v>41762</v>
      </c>
      <c r="H161" s="13">
        <v>113.19</v>
      </c>
      <c r="I161" s="13"/>
      <c r="J161" s="13"/>
      <c r="K161" s="13"/>
      <c r="L161" s="13"/>
      <c r="M161" s="13">
        <v>31.44</v>
      </c>
      <c r="N161" s="13"/>
      <c r="O161" s="13"/>
      <c r="P161" s="29">
        <f t="shared" si="11"/>
        <v>113.19</v>
      </c>
      <c r="Q161" s="28"/>
      <c r="R161" s="31" t="s">
        <v>139</v>
      </c>
    </row>
    <row r="162" spans="1:18" s="12" customFormat="1" ht="81" hidden="1" customHeight="1">
      <c r="A162" s="45"/>
      <c r="B162" s="48" t="s">
        <v>311</v>
      </c>
      <c r="C162" s="40" t="s">
        <v>57</v>
      </c>
      <c r="D162" s="45"/>
      <c r="E162" s="20">
        <v>10</v>
      </c>
      <c r="F162" s="14"/>
      <c r="G162" s="24" t="s">
        <v>312</v>
      </c>
      <c r="H162" s="20">
        <v>8</v>
      </c>
      <c r="I162" s="20"/>
      <c r="J162" s="13"/>
      <c r="K162" s="13"/>
      <c r="L162" s="13"/>
      <c r="M162" s="20">
        <v>1</v>
      </c>
      <c r="N162" s="13"/>
      <c r="O162" s="13"/>
      <c r="P162" s="29">
        <f t="shared" si="11"/>
        <v>8</v>
      </c>
      <c r="Q162" s="28"/>
      <c r="R162" s="31"/>
    </row>
    <row r="163" spans="1:18" s="12" customFormat="1" ht="23.25">
      <c r="A163" s="45">
        <v>16</v>
      </c>
      <c r="B163" s="48" t="s">
        <v>177</v>
      </c>
      <c r="C163" s="40" t="s">
        <v>324</v>
      </c>
      <c r="D163" s="45">
        <v>3</v>
      </c>
      <c r="E163" s="13">
        <f>SUM(E159:E162)</f>
        <v>569.72</v>
      </c>
      <c r="F163" s="14"/>
      <c r="G163" s="24"/>
      <c r="H163" s="13">
        <f>SUM(H159:H162)</f>
        <v>309.5</v>
      </c>
      <c r="I163" s="20">
        <f>SUM(I159:I162)</f>
        <v>188.31</v>
      </c>
      <c r="J163" s="13"/>
      <c r="K163" s="13">
        <f t="shared" ref="K163:O163" si="17">SUM(K159:K162)</f>
        <v>89.16</v>
      </c>
      <c r="L163" s="13">
        <f t="shared" si="17"/>
        <v>0</v>
      </c>
      <c r="M163" s="13">
        <f t="shared" si="17"/>
        <v>56.97</v>
      </c>
      <c r="N163" s="13"/>
      <c r="O163" s="13">
        <f t="shared" si="17"/>
        <v>0</v>
      </c>
      <c r="P163" s="29">
        <f t="shared" si="11"/>
        <v>309.5</v>
      </c>
      <c r="Q163" s="28"/>
      <c r="R163" s="31"/>
    </row>
    <row r="164" spans="1:18" s="12" customFormat="1" ht="20.25" hidden="1" customHeight="1">
      <c r="A164" s="45"/>
      <c r="B164" s="48" t="s">
        <v>155</v>
      </c>
      <c r="C164" s="40"/>
      <c r="D164" s="45"/>
      <c r="E164" s="13"/>
      <c r="F164" s="14"/>
      <c r="G164" s="24"/>
      <c r="H164" s="13"/>
      <c r="I164" s="13"/>
      <c r="J164" s="13"/>
      <c r="K164" s="13"/>
      <c r="L164" s="13"/>
      <c r="M164" s="13"/>
      <c r="N164" s="13"/>
      <c r="O164" s="13"/>
      <c r="P164" s="29">
        <f t="shared" si="11"/>
        <v>0</v>
      </c>
      <c r="Q164" s="28"/>
      <c r="R164" s="31"/>
    </row>
    <row r="165" spans="1:18" s="12" customFormat="1" ht="121.5" hidden="1" customHeight="1">
      <c r="A165" s="45"/>
      <c r="B165" s="31" t="s">
        <v>58</v>
      </c>
      <c r="C165" s="74" t="s">
        <v>59</v>
      </c>
      <c r="D165" s="45"/>
      <c r="E165" s="13">
        <v>264.57</v>
      </c>
      <c r="F165" s="14" t="s">
        <v>101</v>
      </c>
      <c r="G165" s="24">
        <v>40259</v>
      </c>
      <c r="H165" s="13">
        <v>71.430000000000007</v>
      </c>
      <c r="I165" s="13">
        <f t="shared" ref="I165:I166" si="18">SUM(H165)</f>
        <v>71.430000000000007</v>
      </c>
      <c r="J165" s="13"/>
      <c r="K165" s="13"/>
      <c r="L165" s="13"/>
      <c r="M165" s="13">
        <v>26.46</v>
      </c>
      <c r="N165" s="13"/>
      <c r="O165" s="13"/>
      <c r="P165" s="29">
        <f t="shared" si="11"/>
        <v>71.430000000000007</v>
      </c>
      <c r="Q165" s="28"/>
      <c r="R165" s="14" t="s">
        <v>347</v>
      </c>
    </row>
    <row r="166" spans="1:18" s="12" customFormat="1" ht="23.25">
      <c r="A166" s="45">
        <v>17</v>
      </c>
      <c r="B166" s="31" t="s">
        <v>178</v>
      </c>
      <c r="C166" s="74" t="s">
        <v>350</v>
      </c>
      <c r="D166" s="45">
        <v>1</v>
      </c>
      <c r="E166" s="13">
        <f>SUM(E165)</f>
        <v>264.57</v>
      </c>
      <c r="F166" s="14"/>
      <c r="G166" s="24"/>
      <c r="H166" s="13">
        <f>SUM(H165)</f>
        <v>71.430000000000007</v>
      </c>
      <c r="I166" s="13">
        <f t="shared" si="18"/>
        <v>71.430000000000007</v>
      </c>
      <c r="J166" s="13"/>
      <c r="K166" s="13">
        <f t="shared" ref="K166:O166" si="19">SUM(K165)</f>
        <v>0</v>
      </c>
      <c r="L166" s="13">
        <f t="shared" si="19"/>
        <v>0</v>
      </c>
      <c r="M166" s="13">
        <f t="shared" si="19"/>
        <v>26.46</v>
      </c>
      <c r="N166" s="13"/>
      <c r="O166" s="13">
        <f t="shared" si="19"/>
        <v>0</v>
      </c>
      <c r="P166" s="29">
        <f t="shared" si="11"/>
        <v>71.430000000000007</v>
      </c>
      <c r="Q166" s="28"/>
      <c r="R166" s="14"/>
    </row>
    <row r="167" spans="1:18" s="12" customFormat="1" ht="20.25" hidden="1" customHeight="1">
      <c r="A167" s="45"/>
      <c r="B167" s="31" t="s">
        <v>156</v>
      </c>
      <c r="C167" s="74"/>
      <c r="D167" s="45"/>
      <c r="E167" s="13"/>
      <c r="F167" s="14"/>
      <c r="G167" s="24"/>
      <c r="H167" s="13"/>
      <c r="I167" s="13"/>
      <c r="J167" s="13"/>
      <c r="K167" s="13"/>
      <c r="L167" s="13"/>
      <c r="M167" s="13"/>
      <c r="N167" s="13"/>
      <c r="O167" s="13"/>
      <c r="P167" s="29">
        <f t="shared" si="11"/>
        <v>0</v>
      </c>
      <c r="Q167" s="28"/>
      <c r="R167" s="14"/>
    </row>
    <row r="168" spans="1:18" s="12" customFormat="1" ht="60.75" hidden="1" customHeight="1">
      <c r="A168" s="45"/>
      <c r="B168" s="31" t="s">
        <v>60</v>
      </c>
      <c r="C168" s="40" t="s">
        <v>62</v>
      </c>
      <c r="D168" s="45"/>
      <c r="E168" s="20">
        <v>991.7</v>
      </c>
      <c r="F168" s="14" t="s">
        <v>256</v>
      </c>
      <c r="G168" s="13" t="s">
        <v>102</v>
      </c>
      <c r="H168" s="13">
        <v>49.57</v>
      </c>
      <c r="I168" s="13">
        <f t="shared" ref="I168:I170" si="20">SUM(H168)</f>
        <v>49.57</v>
      </c>
      <c r="J168" s="13"/>
      <c r="K168" s="13"/>
      <c r="L168" s="13">
        <f t="shared" ref="L168:L170" si="21">SUM(L166)</f>
        <v>0</v>
      </c>
      <c r="M168" s="13">
        <v>99.17</v>
      </c>
      <c r="N168" s="13">
        <f t="shared" ref="N168:N170" si="22">SUM(M168)</f>
        <v>99.17</v>
      </c>
      <c r="O168" s="13">
        <v>4.95</v>
      </c>
      <c r="P168" s="29">
        <f t="shared" si="11"/>
        <v>49.57</v>
      </c>
      <c r="Q168" s="43">
        <v>0.1</v>
      </c>
      <c r="R168" s="14" t="s">
        <v>158</v>
      </c>
    </row>
    <row r="169" spans="1:18" s="12" customFormat="1" ht="141.75" hidden="1" customHeight="1">
      <c r="A169" s="25"/>
      <c r="B169" s="31" t="s">
        <v>61</v>
      </c>
      <c r="C169" s="40" t="s">
        <v>62</v>
      </c>
      <c r="D169" s="45"/>
      <c r="E169" s="28">
        <v>415.54</v>
      </c>
      <c r="F169" s="36">
        <v>42463</v>
      </c>
      <c r="G169" s="24">
        <v>41732</v>
      </c>
      <c r="H169" s="28">
        <v>149.59</v>
      </c>
      <c r="I169" s="28">
        <f t="shared" si="20"/>
        <v>149.59</v>
      </c>
      <c r="J169" s="28"/>
      <c r="K169" s="29">
        <v>90</v>
      </c>
      <c r="L169" s="28">
        <f t="shared" si="21"/>
        <v>0</v>
      </c>
      <c r="M169" s="28">
        <v>41.56</v>
      </c>
      <c r="N169" s="28">
        <f t="shared" si="22"/>
        <v>41.56</v>
      </c>
      <c r="O169" s="28"/>
      <c r="P169" s="29">
        <f t="shared" si="11"/>
        <v>149.59</v>
      </c>
      <c r="Q169" s="43">
        <v>0.2</v>
      </c>
      <c r="R169" s="14" t="s">
        <v>304</v>
      </c>
    </row>
    <row r="170" spans="1:18" s="12" customFormat="1" ht="21" customHeight="1">
      <c r="A170" s="25">
        <v>18</v>
      </c>
      <c r="B170" s="31" t="s">
        <v>179</v>
      </c>
      <c r="C170" s="40" t="s">
        <v>325</v>
      </c>
      <c r="D170" s="45">
        <v>2</v>
      </c>
      <c r="E170" s="29">
        <f>SUM(E168:E169)</f>
        <v>1407.24</v>
      </c>
      <c r="F170" s="14"/>
      <c r="G170" s="24"/>
      <c r="H170" s="29">
        <f>SUM(H168:H169)</f>
        <v>199.16</v>
      </c>
      <c r="I170" s="29">
        <f t="shared" si="20"/>
        <v>199.16</v>
      </c>
      <c r="J170" s="28"/>
      <c r="K170" s="29">
        <f>SUM(K168:K169)</f>
        <v>90</v>
      </c>
      <c r="L170" s="28">
        <f t="shared" si="21"/>
        <v>0</v>
      </c>
      <c r="M170" s="28">
        <f>SUM(M168:M169)</f>
        <v>140.73000000000002</v>
      </c>
      <c r="N170" s="28">
        <f t="shared" si="22"/>
        <v>140.73000000000002</v>
      </c>
      <c r="O170" s="28">
        <f>SUM(O168:O169)</f>
        <v>4.95</v>
      </c>
      <c r="P170" s="29">
        <f t="shared" si="11"/>
        <v>199.16</v>
      </c>
      <c r="Q170" s="28"/>
      <c r="R170" s="31"/>
    </row>
    <row r="171" spans="1:18" s="12" customFormat="1" ht="20.25" hidden="1" customHeight="1">
      <c r="A171" s="25"/>
      <c r="B171" s="31" t="s">
        <v>156</v>
      </c>
      <c r="C171" s="40"/>
      <c r="D171" s="45"/>
      <c r="E171" s="28"/>
      <c r="F171" s="14"/>
      <c r="G171" s="24"/>
      <c r="H171" s="28"/>
      <c r="I171" s="28"/>
      <c r="J171" s="28"/>
      <c r="K171" s="29"/>
      <c r="L171" s="28"/>
      <c r="M171" s="28"/>
      <c r="N171" s="28"/>
      <c r="O171" s="28"/>
      <c r="P171" s="29">
        <f t="shared" si="11"/>
        <v>0</v>
      </c>
      <c r="Q171" s="28"/>
      <c r="R171" s="31"/>
    </row>
    <row r="172" spans="1:18" s="12" customFormat="1" ht="40.5" hidden="1" customHeight="1">
      <c r="A172" s="45"/>
      <c r="B172" s="31" t="s">
        <v>89</v>
      </c>
      <c r="C172" s="40" t="s">
        <v>91</v>
      </c>
      <c r="D172" s="25"/>
      <c r="E172" s="29">
        <v>383.53</v>
      </c>
      <c r="F172" s="14"/>
      <c r="G172" s="13" t="s">
        <v>107</v>
      </c>
      <c r="H172" s="29">
        <v>69</v>
      </c>
      <c r="I172" s="29">
        <v>69</v>
      </c>
      <c r="J172" s="29"/>
      <c r="K172" s="29">
        <v>69</v>
      </c>
      <c r="L172" s="29">
        <v>69</v>
      </c>
      <c r="M172" s="29">
        <v>38.35</v>
      </c>
      <c r="N172" s="29"/>
      <c r="O172" s="29"/>
      <c r="P172" s="29">
        <f t="shared" si="11"/>
        <v>0</v>
      </c>
      <c r="Q172" s="21">
        <v>1</v>
      </c>
      <c r="R172" s="14" t="s">
        <v>306</v>
      </c>
    </row>
    <row r="173" spans="1:18" s="12" customFormat="1" ht="101.25" hidden="1" customHeight="1">
      <c r="A173" s="45"/>
      <c r="B173" s="31" t="s">
        <v>90</v>
      </c>
      <c r="C173" s="40" t="s">
        <v>91</v>
      </c>
      <c r="D173" s="25"/>
      <c r="E173" s="29">
        <v>1281.81</v>
      </c>
      <c r="F173" s="14"/>
      <c r="G173" s="13" t="s">
        <v>108</v>
      </c>
      <c r="H173" s="29">
        <v>283.62</v>
      </c>
      <c r="I173" s="29">
        <v>283.62</v>
      </c>
      <c r="J173" s="29"/>
      <c r="K173" s="29">
        <v>190.09</v>
      </c>
      <c r="L173" s="29">
        <v>0</v>
      </c>
      <c r="M173" s="29">
        <v>128.18</v>
      </c>
      <c r="N173" s="29"/>
      <c r="O173" s="29"/>
      <c r="P173" s="29">
        <f t="shared" si="11"/>
        <v>283.62</v>
      </c>
      <c r="Q173" s="13" t="s">
        <v>255</v>
      </c>
      <c r="R173" s="14" t="s">
        <v>304</v>
      </c>
    </row>
    <row r="174" spans="1:18" s="12" customFormat="1" ht="23.25">
      <c r="A174" s="45">
        <v>19</v>
      </c>
      <c r="B174" s="31" t="s">
        <v>184</v>
      </c>
      <c r="C174" s="40" t="s">
        <v>326</v>
      </c>
      <c r="D174" s="25">
        <v>2</v>
      </c>
      <c r="E174" s="29">
        <f>SUM(E172:E173)</f>
        <v>1665.34</v>
      </c>
      <c r="F174" s="14"/>
      <c r="G174" s="13"/>
      <c r="H174" s="29">
        <f>SUM(H172:H173)</f>
        <v>352.62</v>
      </c>
      <c r="I174" s="29">
        <f>SUM(I172:I173)</f>
        <v>352.62</v>
      </c>
      <c r="J174" s="29"/>
      <c r="K174" s="29">
        <f t="shared" ref="K174:O174" si="23">SUM(K172:K173)</f>
        <v>259.09000000000003</v>
      </c>
      <c r="L174" s="29">
        <f t="shared" si="23"/>
        <v>69</v>
      </c>
      <c r="M174" s="29">
        <f t="shared" si="23"/>
        <v>166.53</v>
      </c>
      <c r="N174" s="29"/>
      <c r="O174" s="29">
        <f t="shared" si="23"/>
        <v>0</v>
      </c>
      <c r="P174" s="29">
        <f t="shared" si="11"/>
        <v>283.62</v>
      </c>
      <c r="Q174" s="21"/>
      <c r="R174" s="14"/>
    </row>
    <row r="175" spans="1:18" s="12" customFormat="1" ht="182.25" hidden="1" customHeight="1">
      <c r="A175" s="45"/>
      <c r="B175" s="31" t="s">
        <v>63</v>
      </c>
      <c r="C175" s="40" t="s">
        <v>64</v>
      </c>
      <c r="D175" s="45"/>
      <c r="E175" s="13">
        <v>486.67</v>
      </c>
      <c r="F175" s="14" t="s">
        <v>264</v>
      </c>
      <c r="G175" s="13" t="s">
        <v>103</v>
      </c>
      <c r="H175" s="20">
        <v>130</v>
      </c>
      <c r="I175" s="20">
        <v>130</v>
      </c>
      <c r="J175" s="75"/>
      <c r="K175" s="20">
        <v>107.13</v>
      </c>
      <c r="L175" s="20"/>
      <c r="M175" s="20">
        <v>48.67</v>
      </c>
      <c r="N175" s="20"/>
      <c r="O175" s="20"/>
      <c r="P175" s="29">
        <f t="shared" ref="P175:P238" si="24">SUM(H175,-L175)</f>
        <v>130</v>
      </c>
      <c r="Q175" s="31" t="s">
        <v>260</v>
      </c>
      <c r="R175" s="14" t="s">
        <v>348</v>
      </c>
    </row>
    <row r="176" spans="1:18" s="12" customFormat="1" ht="23.25">
      <c r="A176" s="45">
        <v>20</v>
      </c>
      <c r="B176" s="31" t="s">
        <v>173</v>
      </c>
      <c r="C176" s="40" t="s">
        <v>349</v>
      </c>
      <c r="D176" s="45">
        <v>1</v>
      </c>
      <c r="E176" s="13">
        <f>SUM(E175)</f>
        <v>486.67</v>
      </c>
      <c r="F176" s="14"/>
      <c r="G176" s="13"/>
      <c r="H176" s="20">
        <f>SUM(H175)</f>
        <v>130</v>
      </c>
      <c r="I176" s="20">
        <f>SUM(I175)</f>
        <v>130</v>
      </c>
      <c r="J176" s="20"/>
      <c r="K176" s="13">
        <f t="shared" ref="K176:O176" si="25">SUM(K175)</f>
        <v>107.13</v>
      </c>
      <c r="L176" s="13">
        <f t="shared" si="25"/>
        <v>0</v>
      </c>
      <c r="M176" s="13">
        <f t="shared" si="25"/>
        <v>48.67</v>
      </c>
      <c r="N176" s="13"/>
      <c r="O176" s="13">
        <f t="shared" si="25"/>
        <v>0</v>
      </c>
      <c r="P176" s="29">
        <f t="shared" si="24"/>
        <v>130</v>
      </c>
      <c r="Q176" s="13"/>
      <c r="R176" s="14"/>
    </row>
    <row r="177" spans="1:18" s="12" customFormat="1" ht="20.25" hidden="1" customHeight="1">
      <c r="A177" s="45"/>
      <c r="B177" s="31" t="s">
        <v>154</v>
      </c>
      <c r="C177" s="40"/>
      <c r="D177" s="45"/>
      <c r="E177" s="13"/>
      <c r="F177" s="14"/>
      <c r="G177" s="13"/>
      <c r="H177" s="20"/>
      <c r="I177" s="20"/>
      <c r="J177" s="20"/>
      <c r="K177" s="20"/>
      <c r="L177" s="20"/>
      <c r="M177" s="20"/>
      <c r="N177" s="20"/>
      <c r="O177" s="20"/>
      <c r="P177" s="29">
        <f t="shared" si="24"/>
        <v>0</v>
      </c>
      <c r="Q177" s="13"/>
      <c r="R177" s="14"/>
    </row>
    <row r="178" spans="1:18" s="12" customFormat="1" ht="20.25" hidden="1" customHeight="1">
      <c r="A178" s="653"/>
      <c r="B178" s="656" t="s">
        <v>65</v>
      </c>
      <c r="C178" s="657" t="s">
        <v>68</v>
      </c>
      <c r="D178" s="658"/>
      <c r="E178" s="643">
        <v>353</v>
      </c>
      <c r="F178" s="644" t="s">
        <v>263</v>
      </c>
      <c r="G178" s="644" t="s">
        <v>213</v>
      </c>
      <c r="H178" s="643">
        <v>52.8</v>
      </c>
      <c r="I178" s="648">
        <v>243</v>
      </c>
      <c r="J178" s="644"/>
      <c r="K178" s="643">
        <v>243</v>
      </c>
      <c r="L178" s="643">
        <v>243</v>
      </c>
      <c r="M178" s="643">
        <v>35.299999999999997</v>
      </c>
      <c r="N178" s="20"/>
      <c r="O178" s="643">
        <v>14.8</v>
      </c>
      <c r="P178" s="29">
        <f t="shared" si="24"/>
        <v>-190.2</v>
      </c>
      <c r="Q178" s="651">
        <v>1</v>
      </c>
      <c r="R178" s="678" t="s">
        <v>307</v>
      </c>
    </row>
    <row r="179" spans="1:18" s="12" customFormat="1" ht="20.25" hidden="1" customHeight="1">
      <c r="A179" s="654"/>
      <c r="B179" s="656"/>
      <c r="C179" s="657"/>
      <c r="D179" s="658"/>
      <c r="E179" s="643"/>
      <c r="F179" s="644"/>
      <c r="G179" s="644"/>
      <c r="H179" s="643"/>
      <c r="I179" s="649"/>
      <c r="J179" s="644"/>
      <c r="K179" s="643"/>
      <c r="L179" s="643"/>
      <c r="M179" s="643"/>
      <c r="N179" s="20"/>
      <c r="O179" s="643"/>
      <c r="P179" s="29">
        <f t="shared" si="24"/>
        <v>0</v>
      </c>
      <c r="Q179" s="651"/>
      <c r="R179" s="678"/>
    </row>
    <row r="180" spans="1:18" s="12" customFormat="1" ht="20.25" hidden="1" customHeight="1">
      <c r="A180" s="654"/>
      <c r="B180" s="656"/>
      <c r="C180" s="657"/>
      <c r="D180" s="658"/>
      <c r="E180" s="643"/>
      <c r="F180" s="644"/>
      <c r="G180" s="24">
        <v>38139</v>
      </c>
      <c r="H180" s="20">
        <v>55</v>
      </c>
      <c r="I180" s="649"/>
      <c r="J180" s="644"/>
      <c r="K180" s="643"/>
      <c r="L180" s="643"/>
      <c r="M180" s="643"/>
      <c r="N180" s="20"/>
      <c r="O180" s="643"/>
      <c r="P180" s="29">
        <f t="shared" si="24"/>
        <v>55</v>
      </c>
      <c r="Q180" s="651"/>
      <c r="R180" s="678"/>
    </row>
    <row r="181" spans="1:18" s="12" customFormat="1" ht="40.5" hidden="1" customHeight="1">
      <c r="A181" s="654"/>
      <c r="B181" s="656"/>
      <c r="C181" s="657"/>
      <c r="D181" s="658"/>
      <c r="E181" s="643"/>
      <c r="F181" s="644"/>
      <c r="G181" s="13" t="s">
        <v>214</v>
      </c>
      <c r="H181" s="20">
        <v>50</v>
      </c>
      <c r="I181" s="649"/>
      <c r="J181" s="644"/>
      <c r="K181" s="643"/>
      <c r="L181" s="643"/>
      <c r="M181" s="643"/>
      <c r="N181" s="20"/>
      <c r="O181" s="643"/>
      <c r="P181" s="29">
        <f t="shared" si="24"/>
        <v>50</v>
      </c>
      <c r="Q181" s="651"/>
      <c r="R181" s="678"/>
    </row>
    <row r="182" spans="1:18" s="12" customFormat="1" ht="40.5" hidden="1" customHeight="1">
      <c r="A182" s="654"/>
      <c r="B182" s="656"/>
      <c r="C182" s="657"/>
      <c r="D182" s="658"/>
      <c r="E182" s="643"/>
      <c r="F182" s="644"/>
      <c r="G182" s="13" t="s">
        <v>215</v>
      </c>
      <c r="H182" s="20">
        <v>90</v>
      </c>
      <c r="I182" s="649"/>
      <c r="J182" s="644"/>
      <c r="K182" s="643"/>
      <c r="L182" s="643"/>
      <c r="M182" s="643"/>
      <c r="N182" s="20"/>
      <c r="O182" s="643"/>
      <c r="P182" s="29">
        <f t="shared" si="24"/>
        <v>90</v>
      </c>
      <c r="Q182" s="651"/>
      <c r="R182" s="678"/>
    </row>
    <row r="183" spans="1:18" s="12" customFormat="1" ht="20.25" hidden="1" customHeight="1">
      <c r="A183" s="655"/>
      <c r="B183" s="656"/>
      <c r="C183" s="657"/>
      <c r="D183" s="658"/>
      <c r="E183" s="643"/>
      <c r="F183" s="644"/>
      <c r="G183" s="13" t="s">
        <v>148</v>
      </c>
      <c r="H183" s="20">
        <f>SUM(H178:H182)</f>
        <v>247.8</v>
      </c>
      <c r="I183" s="650"/>
      <c r="J183" s="644"/>
      <c r="K183" s="643"/>
      <c r="L183" s="643"/>
      <c r="M183" s="643"/>
      <c r="N183" s="20"/>
      <c r="O183" s="643"/>
      <c r="P183" s="29">
        <f t="shared" si="24"/>
        <v>247.8</v>
      </c>
      <c r="Q183" s="651"/>
      <c r="R183" s="678"/>
    </row>
    <row r="184" spans="1:18" s="12" customFormat="1" ht="20.25" hidden="1" customHeight="1">
      <c r="A184" s="25"/>
      <c r="B184" s="14" t="s">
        <v>156</v>
      </c>
      <c r="C184" s="40"/>
      <c r="D184" s="45"/>
      <c r="E184" s="20"/>
      <c r="F184" s="14"/>
      <c r="G184" s="24"/>
      <c r="H184" s="20"/>
      <c r="I184" s="20"/>
      <c r="J184" s="20"/>
      <c r="K184" s="20"/>
      <c r="L184" s="20"/>
      <c r="M184" s="20"/>
      <c r="N184" s="20"/>
      <c r="O184" s="20"/>
      <c r="P184" s="29">
        <f t="shared" si="24"/>
        <v>0</v>
      </c>
      <c r="Q184" s="21"/>
      <c r="R184" s="14"/>
    </row>
    <row r="185" spans="1:18" s="12" customFormat="1" ht="81" hidden="1" customHeight="1">
      <c r="A185" s="25"/>
      <c r="B185" s="31" t="s">
        <v>66</v>
      </c>
      <c r="C185" s="40" t="s">
        <v>68</v>
      </c>
      <c r="D185" s="25"/>
      <c r="E185" s="20">
        <v>272</v>
      </c>
      <c r="F185" s="14" t="s">
        <v>262</v>
      </c>
      <c r="G185" s="29" t="s">
        <v>261</v>
      </c>
      <c r="H185" s="29">
        <v>100</v>
      </c>
      <c r="I185" s="29">
        <v>100</v>
      </c>
      <c r="J185" s="29"/>
      <c r="K185" s="29">
        <v>100</v>
      </c>
      <c r="L185" s="29">
        <v>100</v>
      </c>
      <c r="M185" s="29">
        <v>27.2</v>
      </c>
      <c r="N185" s="29"/>
      <c r="O185" s="29">
        <v>11.11</v>
      </c>
      <c r="P185" s="29">
        <f t="shared" si="24"/>
        <v>0</v>
      </c>
      <c r="Q185" s="21">
        <v>0.35</v>
      </c>
      <c r="R185" s="14" t="s">
        <v>304</v>
      </c>
    </row>
    <row r="186" spans="1:18" s="12" customFormat="1" ht="60.75" hidden="1" customHeight="1">
      <c r="A186" s="25"/>
      <c r="B186" s="31" t="s">
        <v>67</v>
      </c>
      <c r="C186" s="40" t="s">
        <v>68</v>
      </c>
      <c r="D186" s="45"/>
      <c r="E186" s="20">
        <v>431.81</v>
      </c>
      <c r="F186" s="14"/>
      <c r="G186" s="24">
        <v>41701</v>
      </c>
      <c r="H186" s="20">
        <v>155.44999999999999</v>
      </c>
      <c r="I186" s="20"/>
      <c r="J186" s="20"/>
      <c r="K186" s="46"/>
      <c r="L186" s="20">
        <v>0</v>
      </c>
      <c r="M186" s="20">
        <v>43.18</v>
      </c>
      <c r="N186" s="20"/>
      <c r="O186" s="20"/>
      <c r="P186" s="29">
        <f t="shared" si="24"/>
        <v>155.44999999999999</v>
      </c>
      <c r="Q186" s="21">
        <v>0.1</v>
      </c>
      <c r="R186" s="31" t="s">
        <v>139</v>
      </c>
    </row>
    <row r="187" spans="1:18" s="12" customFormat="1" ht="60.75" hidden="1" customHeight="1">
      <c r="A187" s="25"/>
      <c r="B187" s="31" t="s">
        <v>354</v>
      </c>
      <c r="C187" s="40" t="s">
        <v>68</v>
      </c>
      <c r="D187" s="45"/>
      <c r="E187" s="20">
        <v>11.55</v>
      </c>
      <c r="F187" s="14"/>
      <c r="G187" s="24" t="s">
        <v>355</v>
      </c>
      <c r="H187" s="20">
        <v>6.3</v>
      </c>
      <c r="I187" s="20">
        <v>6.3</v>
      </c>
      <c r="J187" s="20"/>
      <c r="K187" s="20">
        <v>6.3</v>
      </c>
      <c r="L187" s="20">
        <v>6.3</v>
      </c>
      <c r="M187" s="20">
        <v>1.1499999999999999</v>
      </c>
      <c r="N187" s="20"/>
      <c r="O187" s="20"/>
      <c r="P187" s="29">
        <f t="shared" si="24"/>
        <v>0</v>
      </c>
      <c r="Q187" s="13"/>
      <c r="R187" s="14"/>
    </row>
    <row r="188" spans="1:18" s="12" customFormat="1" ht="29.25" customHeight="1">
      <c r="A188" s="25">
        <v>21</v>
      </c>
      <c r="B188" s="31" t="s">
        <v>180</v>
      </c>
      <c r="C188" s="40" t="s">
        <v>327</v>
      </c>
      <c r="D188" s="45">
        <v>4</v>
      </c>
      <c r="E188" s="20">
        <f>SUM(E178:E187)</f>
        <v>1068.3599999999999</v>
      </c>
      <c r="F188" s="14"/>
      <c r="G188" s="24"/>
      <c r="H188" s="20">
        <f>SUM(H183,H185,H186,H187)</f>
        <v>509.55</v>
      </c>
      <c r="I188" s="20">
        <v>386.2</v>
      </c>
      <c r="J188" s="20"/>
      <c r="K188" s="20">
        <f t="shared" ref="K188:O188" si="26">SUM(K178:K187)</f>
        <v>349.3</v>
      </c>
      <c r="L188" s="20">
        <f t="shared" si="26"/>
        <v>349.3</v>
      </c>
      <c r="M188" s="20">
        <f t="shared" si="26"/>
        <v>106.83000000000001</v>
      </c>
      <c r="N188" s="20"/>
      <c r="O188" s="20">
        <f t="shared" si="26"/>
        <v>25.91</v>
      </c>
      <c r="P188" s="29">
        <f t="shared" si="24"/>
        <v>160.25</v>
      </c>
      <c r="Q188" s="13"/>
      <c r="R188" s="31"/>
    </row>
    <row r="189" spans="1:18" s="12" customFormat="1" ht="121.5" hidden="1" customHeight="1">
      <c r="A189" s="45"/>
      <c r="B189" s="31" t="s">
        <v>242</v>
      </c>
      <c r="C189" s="40"/>
      <c r="D189" s="45"/>
      <c r="E189" s="13"/>
      <c r="F189" s="14"/>
      <c r="G189" s="13"/>
      <c r="H189" s="13"/>
      <c r="I189" s="13"/>
      <c r="J189" s="13"/>
      <c r="K189" s="13"/>
      <c r="L189" s="13"/>
      <c r="M189" s="13"/>
      <c r="N189" s="13"/>
      <c r="O189" s="13"/>
      <c r="P189" s="29">
        <f t="shared" si="24"/>
        <v>0</v>
      </c>
      <c r="Q189" s="13"/>
      <c r="R189" s="31"/>
    </row>
    <row r="190" spans="1:18" s="12" customFormat="1" ht="101.25" hidden="1" customHeight="1">
      <c r="A190" s="45"/>
      <c r="B190" s="31" t="s">
        <v>154</v>
      </c>
      <c r="C190" s="40"/>
      <c r="D190" s="45"/>
      <c r="E190" s="13"/>
      <c r="F190" s="14"/>
      <c r="G190" s="13"/>
      <c r="H190" s="13"/>
      <c r="I190" s="13"/>
      <c r="J190" s="13"/>
      <c r="K190" s="13"/>
      <c r="L190" s="13"/>
      <c r="M190" s="13"/>
      <c r="N190" s="13"/>
      <c r="O190" s="13"/>
      <c r="P190" s="29">
        <f t="shared" si="24"/>
        <v>0</v>
      </c>
      <c r="Q190" s="13"/>
      <c r="R190" s="48" t="s">
        <v>289</v>
      </c>
    </row>
    <row r="191" spans="1:18" s="12" customFormat="1" ht="40.5" hidden="1" customHeight="1">
      <c r="A191" s="679"/>
      <c r="B191" s="31" t="s">
        <v>69</v>
      </c>
      <c r="C191" s="657" t="s">
        <v>72</v>
      </c>
      <c r="D191" s="658"/>
      <c r="E191" s="677">
        <v>728.85</v>
      </c>
      <c r="F191" s="644" t="s">
        <v>104</v>
      </c>
      <c r="G191" s="15"/>
      <c r="H191" s="15"/>
      <c r="I191" s="667">
        <v>694.71</v>
      </c>
      <c r="J191" s="13"/>
      <c r="K191" s="13"/>
      <c r="L191" s="13"/>
      <c r="M191" s="13"/>
      <c r="N191" s="13"/>
      <c r="O191" s="13"/>
      <c r="P191" s="29">
        <f t="shared" si="24"/>
        <v>0</v>
      </c>
      <c r="Q191" s="13"/>
      <c r="R191" s="31"/>
    </row>
    <row r="192" spans="1:18" s="12" customFormat="1" ht="40.5" hidden="1" customHeight="1">
      <c r="A192" s="680"/>
      <c r="B192" s="656" t="s">
        <v>70</v>
      </c>
      <c r="C192" s="657"/>
      <c r="D192" s="658"/>
      <c r="E192" s="677"/>
      <c r="F192" s="644"/>
      <c r="G192" s="51" t="s">
        <v>216</v>
      </c>
      <c r="H192" s="51">
        <v>27.71</v>
      </c>
      <c r="I192" s="668"/>
      <c r="J192" s="644"/>
      <c r="K192" s="644">
        <v>694.71</v>
      </c>
      <c r="L192" s="644">
        <v>694.71</v>
      </c>
      <c r="M192" s="644">
        <v>72.88</v>
      </c>
      <c r="N192" s="667"/>
      <c r="O192" s="644">
        <v>34.479999999999997</v>
      </c>
      <c r="P192" s="29">
        <f t="shared" si="24"/>
        <v>-667</v>
      </c>
      <c r="Q192" s="651">
        <v>0.95</v>
      </c>
      <c r="R192" s="678" t="s">
        <v>247</v>
      </c>
    </row>
    <row r="193" spans="1:18" s="12" customFormat="1" ht="40.5" hidden="1" customHeight="1">
      <c r="A193" s="680"/>
      <c r="B193" s="656"/>
      <c r="C193" s="657"/>
      <c r="D193" s="658"/>
      <c r="E193" s="677"/>
      <c r="F193" s="644"/>
      <c r="G193" s="13" t="s">
        <v>217</v>
      </c>
      <c r="H193" s="13">
        <v>29.7</v>
      </c>
      <c r="I193" s="668"/>
      <c r="J193" s="644"/>
      <c r="K193" s="644"/>
      <c r="L193" s="644"/>
      <c r="M193" s="644"/>
      <c r="N193" s="668"/>
      <c r="O193" s="644"/>
      <c r="P193" s="29">
        <f t="shared" si="24"/>
        <v>29.7</v>
      </c>
      <c r="Q193" s="651"/>
      <c r="R193" s="678"/>
    </row>
    <row r="194" spans="1:18" s="12" customFormat="1" ht="40.5" hidden="1" customHeight="1">
      <c r="A194" s="680"/>
      <c r="B194" s="656"/>
      <c r="C194" s="657"/>
      <c r="D194" s="658"/>
      <c r="E194" s="677"/>
      <c r="F194" s="644"/>
      <c r="G194" s="13" t="s">
        <v>218</v>
      </c>
      <c r="H194" s="13">
        <v>70.53</v>
      </c>
      <c r="I194" s="668"/>
      <c r="J194" s="644"/>
      <c r="K194" s="644"/>
      <c r="L194" s="644"/>
      <c r="M194" s="644"/>
      <c r="N194" s="668"/>
      <c r="O194" s="644"/>
      <c r="P194" s="29">
        <f t="shared" si="24"/>
        <v>70.53</v>
      </c>
      <c r="Q194" s="651"/>
      <c r="R194" s="678"/>
    </row>
    <row r="195" spans="1:18" s="12" customFormat="1" ht="40.5" hidden="1" customHeight="1">
      <c r="A195" s="680"/>
      <c r="B195" s="656"/>
      <c r="C195" s="657"/>
      <c r="D195" s="658"/>
      <c r="E195" s="677"/>
      <c r="F195" s="644"/>
      <c r="G195" s="13" t="s">
        <v>219</v>
      </c>
      <c r="H195" s="13">
        <v>10.79</v>
      </c>
      <c r="I195" s="668"/>
      <c r="J195" s="644"/>
      <c r="K195" s="644"/>
      <c r="L195" s="644"/>
      <c r="M195" s="644"/>
      <c r="N195" s="668"/>
      <c r="O195" s="644"/>
      <c r="P195" s="29">
        <f t="shared" si="24"/>
        <v>10.79</v>
      </c>
      <c r="Q195" s="651"/>
      <c r="R195" s="678"/>
    </row>
    <row r="196" spans="1:18" s="12" customFormat="1" ht="40.5" hidden="1" customHeight="1">
      <c r="A196" s="680"/>
      <c r="B196" s="656"/>
      <c r="C196" s="657"/>
      <c r="D196" s="658"/>
      <c r="E196" s="677"/>
      <c r="F196" s="644"/>
      <c r="G196" s="15" t="s">
        <v>220</v>
      </c>
      <c r="H196" s="15">
        <v>1.2</v>
      </c>
      <c r="I196" s="668"/>
      <c r="J196" s="644"/>
      <c r="K196" s="644"/>
      <c r="L196" s="644"/>
      <c r="M196" s="644"/>
      <c r="N196" s="668"/>
      <c r="O196" s="644"/>
      <c r="P196" s="29">
        <f t="shared" si="24"/>
        <v>1.2</v>
      </c>
      <c r="Q196" s="651"/>
      <c r="R196" s="678"/>
    </row>
    <row r="197" spans="1:18" s="12" customFormat="1" ht="40.5" hidden="1" customHeight="1">
      <c r="A197" s="680"/>
      <c r="B197" s="656"/>
      <c r="C197" s="657"/>
      <c r="D197" s="658"/>
      <c r="E197" s="677"/>
      <c r="F197" s="644"/>
      <c r="G197" s="13" t="s">
        <v>220</v>
      </c>
      <c r="H197" s="13">
        <v>14.78</v>
      </c>
      <c r="I197" s="668"/>
      <c r="J197" s="644"/>
      <c r="K197" s="644"/>
      <c r="L197" s="644"/>
      <c r="M197" s="644"/>
      <c r="N197" s="668"/>
      <c r="O197" s="644"/>
      <c r="P197" s="29">
        <f t="shared" si="24"/>
        <v>14.78</v>
      </c>
      <c r="Q197" s="651"/>
      <c r="R197" s="678"/>
    </row>
    <row r="198" spans="1:18" s="12" customFormat="1" ht="20.25" hidden="1" customHeight="1">
      <c r="A198" s="680"/>
      <c r="B198" s="656"/>
      <c r="C198" s="657"/>
      <c r="D198" s="658"/>
      <c r="E198" s="677"/>
      <c r="F198" s="644"/>
      <c r="G198" s="24">
        <v>38604</v>
      </c>
      <c r="H198" s="13">
        <v>315</v>
      </c>
      <c r="I198" s="668"/>
      <c r="J198" s="644"/>
      <c r="K198" s="644"/>
      <c r="L198" s="644"/>
      <c r="M198" s="644"/>
      <c r="N198" s="668"/>
      <c r="O198" s="644"/>
      <c r="P198" s="29">
        <f t="shared" si="24"/>
        <v>315</v>
      </c>
      <c r="Q198" s="651"/>
      <c r="R198" s="678"/>
    </row>
    <row r="199" spans="1:18" s="12" customFormat="1" ht="40.5" hidden="1" customHeight="1">
      <c r="A199" s="680"/>
      <c r="B199" s="656"/>
      <c r="C199" s="657"/>
      <c r="D199" s="658"/>
      <c r="E199" s="677"/>
      <c r="F199" s="644"/>
      <c r="G199" s="13" t="s">
        <v>221</v>
      </c>
      <c r="H199" s="13">
        <v>225</v>
      </c>
      <c r="I199" s="668"/>
      <c r="J199" s="644"/>
      <c r="K199" s="644"/>
      <c r="L199" s="644"/>
      <c r="M199" s="644"/>
      <c r="N199" s="668"/>
      <c r="O199" s="644"/>
      <c r="P199" s="29">
        <f t="shared" si="24"/>
        <v>225</v>
      </c>
      <c r="Q199" s="651"/>
      <c r="R199" s="678"/>
    </row>
    <row r="200" spans="1:18" s="12" customFormat="1" ht="20.25" hidden="1" customHeight="1">
      <c r="A200" s="680"/>
      <c r="B200" s="656"/>
      <c r="C200" s="657"/>
      <c r="D200" s="658"/>
      <c r="E200" s="677"/>
      <c r="F200" s="644"/>
      <c r="G200" s="13" t="s">
        <v>148</v>
      </c>
      <c r="H200" s="13">
        <f>SUM(H192:H199)</f>
        <v>694.71</v>
      </c>
      <c r="I200" s="669"/>
      <c r="J200" s="644"/>
      <c r="K200" s="644"/>
      <c r="L200" s="644"/>
      <c r="M200" s="644"/>
      <c r="N200" s="669"/>
      <c r="O200" s="644"/>
      <c r="P200" s="29">
        <f t="shared" si="24"/>
        <v>694.71</v>
      </c>
      <c r="Q200" s="651"/>
      <c r="R200" s="678"/>
    </row>
    <row r="201" spans="1:18" s="12" customFormat="1" ht="20.25" hidden="1" customHeight="1">
      <c r="A201" s="680"/>
      <c r="B201" s="656" t="s">
        <v>71</v>
      </c>
      <c r="C201" s="657"/>
      <c r="D201" s="658"/>
      <c r="E201" s="659">
        <v>506.5</v>
      </c>
      <c r="F201" s="644"/>
      <c r="G201" s="24"/>
      <c r="H201" s="13"/>
      <c r="I201" s="667">
        <v>406.64</v>
      </c>
      <c r="J201" s="644"/>
      <c r="K201" s="644">
        <v>406.64</v>
      </c>
      <c r="L201" s="644">
        <v>353.17</v>
      </c>
      <c r="M201" s="644">
        <v>50.65</v>
      </c>
      <c r="N201" s="667"/>
      <c r="O201" s="644">
        <v>26.24</v>
      </c>
      <c r="P201" s="29">
        <f t="shared" si="24"/>
        <v>-353.17</v>
      </c>
      <c r="Q201" s="644"/>
      <c r="R201" s="678"/>
    </row>
    <row r="202" spans="1:18" s="12" customFormat="1" ht="20.25" hidden="1" customHeight="1">
      <c r="A202" s="680"/>
      <c r="B202" s="656"/>
      <c r="C202" s="657"/>
      <c r="D202" s="658"/>
      <c r="E202" s="659"/>
      <c r="F202" s="644"/>
      <c r="G202" s="24">
        <v>37714</v>
      </c>
      <c r="H202" s="13">
        <v>178.66</v>
      </c>
      <c r="I202" s="668"/>
      <c r="J202" s="644"/>
      <c r="K202" s="644"/>
      <c r="L202" s="644"/>
      <c r="M202" s="644"/>
      <c r="N202" s="668"/>
      <c r="O202" s="644"/>
      <c r="P202" s="29">
        <f t="shared" si="24"/>
        <v>178.66</v>
      </c>
      <c r="Q202" s="644"/>
      <c r="R202" s="678"/>
    </row>
    <row r="203" spans="1:18" s="12" customFormat="1" ht="40.5" hidden="1" customHeight="1">
      <c r="A203" s="680"/>
      <c r="B203" s="656"/>
      <c r="C203" s="657"/>
      <c r="D203" s="658"/>
      <c r="E203" s="659"/>
      <c r="F203" s="644"/>
      <c r="G203" s="24" t="s">
        <v>222</v>
      </c>
      <c r="H203" s="13">
        <v>57.6</v>
      </c>
      <c r="I203" s="668"/>
      <c r="J203" s="644"/>
      <c r="K203" s="644"/>
      <c r="L203" s="644"/>
      <c r="M203" s="644"/>
      <c r="N203" s="668"/>
      <c r="O203" s="644"/>
      <c r="P203" s="29">
        <f t="shared" si="24"/>
        <v>57.6</v>
      </c>
      <c r="Q203" s="644"/>
      <c r="R203" s="678"/>
    </row>
    <row r="204" spans="1:18" s="12" customFormat="1" ht="40.5" hidden="1" customHeight="1">
      <c r="A204" s="680"/>
      <c r="B204" s="656"/>
      <c r="C204" s="657"/>
      <c r="D204" s="658"/>
      <c r="E204" s="659"/>
      <c r="F204" s="644"/>
      <c r="G204" s="24" t="s">
        <v>223</v>
      </c>
      <c r="H204" s="13">
        <v>183.77</v>
      </c>
      <c r="I204" s="668"/>
      <c r="J204" s="644"/>
      <c r="K204" s="644"/>
      <c r="L204" s="644"/>
      <c r="M204" s="644"/>
      <c r="N204" s="668"/>
      <c r="O204" s="644"/>
      <c r="P204" s="29">
        <f t="shared" si="24"/>
        <v>183.77</v>
      </c>
      <c r="Q204" s="644"/>
      <c r="R204" s="678"/>
    </row>
    <row r="205" spans="1:18" s="12" customFormat="1" ht="20.25" hidden="1" customHeight="1">
      <c r="A205" s="681"/>
      <c r="B205" s="656"/>
      <c r="C205" s="657"/>
      <c r="D205" s="658"/>
      <c r="E205" s="659"/>
      <c r="F205" s="644"/>
      <c r="G205" s="24" t="s">
        <v>148</v>
      </c>
      <c r="H205" s="13">
        <f>SUM(H202:H204)</f>
        <v>420.03</v>
      </c>
      <c r="I205" s="669"/>
      <c r="J205" s="644"/>
      <c r="K205" s="644"/>
      <c r="L205" s="644"/>
      <c r="M205" s="644"/>
      <c r="N205" s="669"/>
      <c r="O205" s="644"/>
      <c r="P205" s="29">
        <f t="shared" si="24"/>
        <v>420.03</v>
      </c>
      <c r="Q205" s="644"/>
      <c r="R205" s="678"/>
    </row>
    <row r="206" spans="1:18" s="12" customFormat="1" ht="20.25" hidden="1" customHeight="1">
      <c r="A206" s="653"/>
      <c r="B206" s="31" t="s">
        <v>73</v>
      </c>
      <c r="C206" s="657" t="s">
        <v>72</v>
      </c>
      <c r="D206" s="658"/>
      <c r="E206" s="677">
        <v>300.87</v>
      </c>
      <c r="F206" s="644" t="s">
        <v>100</v>
      </c>
      <c r="G206" s="644" t="s">
        <v>224</v>
      </c>
      <c r="H206" s="643">
        <v>90</v>
      </c>
      <c r="I206" s="648">
        <v>270.77999999999997</v>
      </c>
      <c r="J206" s="644"/>
      <c r="K206" s="644">
        <v>270.77999999999997</v>
      </c>
      <c r="L206" s="644">
        <v>270.77999999999997</v>
      </c>
      <c r="M206" s="644">
        <v>30.09</v>
      </c>
      <c r="N206" s="667"/>
      <c r="O206" s="644">
        <v>12.47</v>
      </c>
      <c r="P206" s="29">
        <f t="shared" si="24"/>
        <v>-180.77999999999997</v>
      </c>
      <c r="Q206" s="651">
        <v>0.95</v>
      </c>
      <c r="R206" s="657" t="s">
        <v>248</v>
      </c>
    </row>
    <row r="207" spans="1:18" s="12" customFormat="1" ht="20.25" hidden="1" customHeight="1">
      <c r="A207" s="654"/>
      <c r="B207" s="656" t="s">
        <v>70</v>
      </c>
      <c r="C207" s="657"/>
      <c r="D207" s="658"/>
      <c r="E207" s="677"/>
      <c r="F207" s="644"/>
      <c r="G207" s="644"/>
      <c r="H207" s="643"/>
      <c r="I207" s="649"/>
      <c r="J207" s="644"/>
      <c r="K207" s="644"/>
      <c r="L207" s="644"/>
      <c r="M207" s="644"/>
      <c r="N207" s="668"/>
      <c r="O207" s="644"/>
      <c r="P207" s="29">
        <f t="shared" si="24"/>
        <v>0</v>
      </c>
      <c r="Q207" s="651"/>
      <c r="R207" s="657"/>
    </row>
    <row r="208" spans="1:18" s="12" customFormat="1" ht="20.25" hidden="1" customHeight="1">
      <c r="A208" s="654"/>
      <c r="B208" s="656"/>
      <c r="C208" s="657"/>
      <c r="D208" s="658"/>
      <c r="E208" s="677"/>
      <c r="F208" s="644"/>
      <c r="G208" s="644"/>
      <c r="H208" s="643"/>
      <c r="I208" s="649"/>
      <c r="J208" s="644"/>
      <c r="K208" s="644"/>
      <c r="L208" s="644"/>
      <c r="M208" s="644"/>
      <c r="N208" s="668"/>
      <c r="O208" s="644"/>
      <c r="P208" s="29">
        <f t="shared" si="24"/>
        <v>0</v>
      </c>
      <c r="Q208" s="651"/>
      <c r="R208" s="657"/>
    </row>
    <row r="209" spans="1:18" s="12" customFormat="1" ht="20.25" hidden="1" customHeight="1">
      <c r="A209" s="654"/>
      <c r="B209" s="656"/>
      <c r="C209" s="657"/>
      <c r="D209" s="658"/>
      <c r="E209" s="677"/>
      <c r="F209" s="644"/>
      <c r="G209" s="24">
        <v>39755</v>
      </c>
      <c r="H209" s="20">
        <v>100</v>
      </c>
      <c r="I209" s="649"/>
      <c r="J209" s="644"/>
      <c r="K209" s="644"/>
      <c r="L209" s="644"/>
      <c r="M209" s="644"/>
      <c r="N209" s="668"/>
      <c r="O209" s="644"/>
      <c r="P209" s="29">
        <f t="shared" si="24"/>
        <v>100</v>
      </c>
      <c r="Q209" s="651"/>
      <c r="R209" s="657"/>
    </row>
    <row r="210" spans="1:18" s="12" customFormat="1" ht="20.25" hidden="1" customHeight="1">
      <c r="A210" s="654"/>
      <c r="B210" s="656"/>
      <c r="C210" s="657"/>
      <c r="D210" s="658"/>
      <c r="E210" s="677"/>
      <c r="F210" s="644"/>
      <c r="G210" s="24">
        <v>40003</v>
      </c>
      <c r="H210" s="13">
        <v>80.78</v>
      </c>
      <c r="I210" s="649"/>
      <c r="J210" s="644"/>
      <c r="K210" s="644"/>
      <c r="L210" s="644"/>
      <c r="M210" s="644"/>
      <c r="N210" s="668"/>
      <c r="O210" s="644"/>
      <c r="P210" s="29">
        <f t="shared" si="24"/>
        <v>80.78</v>
      </c>
      <c r="Q210" s="651"/>
      <c r="R210" s="657"/>
    </row>
    <row r="211" spans="1:18" s="12" customFormat="1" ht="20.25" hidden="1" customHeight="1">
      <c r="A211" s="654"/>
      <c r="B211" s="656"/>
      <c r="C211" s="657"/>
      <c r="D211" s="658"/>
      <c r="E211" s="677"/>
      <c r="F211" s="644"/>
      <c r="G211" s="13" t="s">
        <v>148</v>
      </c>
      <c r="H211" s="20">
        <f>SUM(H206:H210)</f>
        <v>270.77999999999997</v>
      </c>
      <c r="I211" s="650"/>
      <c r="J211" s="644"/>
      <c r="K211" s="644"/>
      <c r="L211" s="644"/>
      <c r="M211" s="644"/>
      <c r="N211" s="669"/>
      <c r="O211" s="644"/>
      <c r="P211" s="29">
        <f t="shared" si="24"/>
        <v>270.77999999999997</v>
      </c>
      <c r="Q211" s="651"/>
      <c r="R211" s="657"/>
    </row>
    <row r="212" spans="1:18" s="12" customFormat="1" ht="20.25" hidden="1" customHeight="1">
      <c r="A212" s="654"/>
      <c r="B212" s="656" t="s">
        <v>71</v>
      </c>
      <c r="C212" s="657"/>
      <c r="D212" s="658"/>
      <c r="E212" s="659">
        <v>522.1</v>
      </c>
      <c r="F212" s="644"/>
      <c r="G212" s="13"/>
      <c r="H212" s="13"/>
      <c r="I212" s="667">
        <v>225.26</v>
      </c>
      <c r="J212" s="644"/>
      <c r="K212" s="644">
        <v>225.26</v>
      </c>
      <c r="L212" s="644">
        <v>221.73</v>
      </c>
      <c r="M212" s="644">
        <v>52.21</v>
      </c>
      <c r="N212" s="667"/>
      <c r="O212" s="643">
        <v>0</v>
      </c>
      <c r="P212" s="29">
        <f t="shared" si="24"/>
        <v>-221.73</v>
      </c>
      <c r="Q212" s="651"/>
      <c r="R212" s="657"/>
    </row>
    <row r="213" spans="1:18" s="12" customFormat="1" ht="40.5" hidden="1" customHeight="1">
      <c r="A213" s="654"/>
      <c r="B213" s="656"/>
      <c r="C213" s="657"/>
      <c r="D213" s="658"/>
      <c r="E213" s="659"/>
      <c r="F213" s="644"/>
      <c r="G213" s="13" t="s">
        <v>224</v>
      </c>
      <c r="H213" s="13">
        <v>165.15</v>
      </c>
      <c r="I213" s="668"/>
      <c r="J213" s="644"/>
      <c r="K213" s="644"/>
      <c r="L213" s="644"/>
      <c r="M213" s="644"/>
      <c r="N213" s="668"/>
      <c r="O213" s="643"/>
      <c r="P213" s="29">
        <f t="shared" si="24"/>
        <v>165.15</v>
      </c>
      <c r="Q213" s="651"/>
      <c r="R213" s="657"/>
    </row>
    <row r="214" spans="1:18" s="12" customFormat="1" ht="40.5" hidden="1" customHeight="1">
      <c r="A214" s="654"/>
      <c r="B214" s="656"/>
      <c r="C214" s="657"/>
      <c r="D214" s="658"/>
      <c r="E214" s="659"/>
      <c r="F214" s="644"/>
      <c r="G214" s="13" t="s">
        <v>225</v>
      </c>
      <c r="H214" s="13">
        <v>60.11</v>
      </c>
      <c r="I214" s="668"/>
      <c r="J214" s="644"/>
      <c r="K214" s="644"/>
      <c r="L214" s="644"/>
      <c r="M214" s="644"/>
      <c r="N214" s="668"/>
      <c r="O214" s="643"/>
      <c r="P214" s="29">
        <f t="shared" si="24"/>
        <v>60.11</v>
      </c>
      <c r="Q214" s="651"/>
      <c r="R214" s="657"/>
    </row>
    <row r="215" spans="1:18" s="12" customFormat="1" ht="20.25" hidden="1" customHeight="1">
      <c r="A215" s="655"/>
      <c r="B215" s="656"/>
      <c r="C215" s="657"/>
      <c r="D215" s="658"/>
      <c r="E215" s="659"/>
      <c r="F215" s="644"/>
      <c r="G215" s="13" t="s">
        <v>148</v>
      </c>
      <c r="H215" s="13">
        <f>SUM(H213:H214)</f>
        <v>225.26</v>
      </c>
      <c r="I215" s="669"/>
      <c r="J215" s="644"/>
      <c r="K215" s="644"/>
      <c r="L215" s="644"/>
      <c r="M215" s="644"/>
      <c r="N215" s="669"/>
      <c r="O215" s="643"/>
      <c r="P215" s="29">
        <f t="shared" si="24"/>
        <v>225.26</v>
      </c>
      <c r="Q215" s="651"/>
      <c r="R215" s="657"/>
    </row>
    <row r="216" spans="1:18" s="12" customFormat="1" ht="20.25" hidden="1" customHeight="1">
      <c r="A216" s="653"/>
      <c r="B216" s="31" t="s">
        <v>74</v>
      </c>
      <c r="C216" s="657" t="s">
        <v>72</v>
      </c>
      <c r="D216" s="658"/>
      <c r="E216" s="659">
        <v>682.9</v>
      </c>
      <c r="F216" s="644" t="s">
        <v>100</v>
      </c>
      <c r="G216" s="13"/>
      <c r="H216" s="13"/>
      <c r="I216" s="667">
        <v>614.61</v>
      </c>
      <c r="J216" s="644"/>
      <c r="K216" s="643">
        <v>614.61</v>
      </c>
      <c r="L216" s="643">
        <v>614.57000000000005</v>
      </c>
      <c r="M216" s="643">
        <v>68.290000000000006</v>
      </c>
      <c r="N216" s="648"/>
      <c r="O216" s="644"/>
      <c r="P216" s="29">
        <f t="shared" si="24"/>
        <v>-614.57000000000005</v>
      </c>
      <c r="Q216" s="651">
        <v>0.95</v>
      </c>
      <c r="R216" s="657" t="s">
        <v>249</v>
      </c>
    </row>
    <row r="217" spans="1:18" s="12" customFormat="1" ht="20.25" hidden="1" customHeight="1">
      <c r="A217" s="654"/>
      <c r="B217" s="656" t="s">
        <v>70</v>
      </c>
      <c r="C217" s="657"/>
      <c r="D217" s="658"/>
      <c r="E217" s="659"/>
      <c r="F217" s="644"/>
      <c r="G217" s="13"/>
      <c r="H217" s="20"/>
      <c r="I217" s="668"/>
      <c r="J217" s="644"/>
      <c r="K217" s="643"/>
      <c r="L217" s="643"/>
      <c r="M217" s="643"/>
      <c r="N217" s="649"/>
      <c r="O217" s="644"/>
      <c r="P217" s="29">
        <f t="shared" si="24"/>
        <v>0</v>
      </c>
      <c r="Q217" s="651"/>
      <c r="R217" s="657"/>
    </row>
    <row r="218" spans="1:18" s="12" customFormat="1" ht="40.5" hidden="1" customHeight="1">
      <c r="A218" s="654"/>
      <c r="B218" s="656"/>
      <c r="C218" s="657"/>
      <c r="D218" s="658"/>
      <c r="E218" s="659"/>
      <c r="F218" s="644"/>
      <c r="G218" s="13" t="s">
        <v>226</v>
      </c>
      <c r="H218" s="20">
        <v>45</v>
      </c>
      <c r="I218" s="668"/>
      <c r="J218" s="644"/>
      <c r="K218" s="643"/>
      <c r="L218" s="643"/>
      <c r="M218" s="643"/>
      <c r="N218" s="649"/>
      <c r="O218" s="644"/>
      <c r="P218" s="29">
        <f t="shared" si="24"/>
        <v>45</v>
      </c>
      <c r="Q218" s="651"/>
      <c r="R218" s="657"/>
    </row>
    <row r="219" spans="1:18" s="12" customFormat="1" ht="20.25" hidden="1" customHeight="1">
      <c r="A219" s="654"/>
      <c r="B219" s="656"/>
      <c r="C219" s="657"/>
      <c r="D219" s="658"/>
      <c r="E219" s="659"/>
      <c r="F219" s="644"/>
      <c r="G219" s="24">
        <v>38208</v>
      </c>
      <c r="H219" s="20">
        <v>180</v>
      </c>
      <c r="I219" s="668"/>
      <c r="J219" s="644"/>
      <c r="K219" s="643"/>
      <c r="L219" s="643"/>
      <c r="M219" s="643"/>
      <c r="N219" s="649"/>
      <c r="O219" s="644"/>
      <c r="P219" s="29">
        <f t="shared" si="24"/>
        <v>180</v>
      </c>
      <c r="Q219" s="651"/>
      <c r="R219" s="657"/>
    </row>
    <row r="220" spans="1:18" s="12" customFormat="1" ht="20.25" hidden="1" customHeight="1">
      <c r="A220" s="654"/>
      <c r="B220" s="656"/>
      <c r="C220" s="657"/>
      <c r="D220" s="658"/>
      <c r="E220" s="659"/>
      <c r="F220" s="644"/>
      <c r="G220" s="24">
        <v>38604</v>
      </c>
      <c r="H220" s="20">
        <v>180</v>
      </c>
      <c r="I220" s="668"/>
      <c r="J220" s="644"/>
      <c r="K220" s="643"/>
      <c r="L220" s="643"/>
      <c r="M220" s="643"/>
      <c r="N220" s="649"/>
      <c r="O220" s="644"/>
      <c r="P220" s="29">
        <f t="shared" si="24"/>
        <v>180</v>
      </c>
      <c r="Q220" s="651"/>
      <c r="R220" s="657"/>
    </row>
    <row r="221" spans="1:18" s="12" customFormat="1" ht="40.5" hidden="1" customHeight="1">
      <c r="A221" s="654"/>
      <c r="B221" s="656"/>
      <c r="C221" s="657"/>
      <c r="D221" s="658"/>
      <c r="E221" s="659"/>
      <c r="F221" s="644"/>
      <c r="G221" s="13" t="s">
        <v>227</v>
      </c>
      <c r="H221" s="20">
        <v>119.22</v>
      </c>
      <c r="I221" s="668"/>
      <c r="J221" s="644"/>
      <c r="K221" s="643"/>
      <c r="L221" s="643"/>
      <c r="M221" s="643"/>
      <c r="N221" s="649"/>
      <c r="O221" s="644"/>
      <c r="P221" s="29">
        <f t="shared" si="24"/>
        <v>119.22</v>
      </c>
      <c r="Q221" s="651"/>
      <c r="R221" s="657"/>
    </row>
    <row r="222" spans="1:18" s="12" customFormat="1" ht="20.25" hidden="1" customHeight="1">
      <c r="A222" s="654"/>
      <c r="B222" s="656"/>
      <c r="C222" s="657"/>
      <c r="D222" s="658"/>
      <c r="E222" s="659"/>
      <c r="F222" s="644"/>
      <c r="G222" s="24">
        <v>40757</v>
      </c>
      <c r="H222" s="20">
        <v>90.39</v>
      </c>
      <c r="I222" s="668"/>
      <c r="J222" s="644"/>
      <c r="K222" s="643"/>
      <c r="L222" s="643"/>
      <c r="M222" s="643"/>
      <c r="N222" s="649"/>
      <c r="O222" s="644"/>
      <c r="P222" s="29">
        <f t="shared" si="24"/>
        <v>90.39</v>
      </c>
      <c r="Q222" s="651"/>
      <c r="R222" s="657"/>
    </row>
    <row r="223" spans="1:18" s="12" customFormat="1" ht="20.25" hidden="1" customHeight="1">
      <c r="A223" s="654"/>
      <c r="B223" s="656"/>
      <c r="C223" s="657"/>
      <c r="D223" s="658"/>
      <c r="E223" s="659"/>
      <c r="F223" s="644"/>
      <c r="G223" s="13" t="s">
        <v>148</v>
      </c>
      <c r="H223" s="20">
        <f>SUM(H218:H222)</f>
        <v>614.61</v>
      </c>
      <c r="I223" s="669"/>
      <c r="J223" s="644"/>
      <c r="K223" s="643"/>
      <c r="L223" s="643"/>
      <c r="M223" s="643"/>
      <c r="N223" s="650"/>
      <c r="O223" s="644"/>
      <c r="P223" s="29">
        <f t="shared" si="24"/>
        <v>614.61</v>
      </c>
      <c r="Q223" s="651"/>
      <c r="R223" s="657"/>
    </row>
    <row r="224" spans="1:18" s="12" customFormat="1" ht="20.25" hidden="1" customHeight="1">
      <c r="A224" s="654"/>
      <c r="B224" s="656" t="s">
        <v>71</v>
      </c>
      <c r="C224" s="657"/>
      <c r="D224" s="658"/>
      <c r="E224" s="677">
        <v>714.19</v>
      </c>
      <c r="F224" s="644"/>
      <c r="G224" s="24"/>
      <c r="H224" s="20"/>
      <c r="I224" s="648">
        <v>593.15</v>
      </c>
      <c r="J224" s="643"/>
      <c r="K224" s="643">
        <v>593.15</v>
      </c>
      <c r="L224" s="643">
        <v>593.15</v>
      </c>
      <c r="M224" s="643">
        <v>71.42</v>
      </c>
      <c r="N224" s="648"/>
      <c r="O224" s="643">
        <v>25.62</v>
      </c>
      <c r="P224" s="29">
        <f t="shared" si="24"/>
        <v>-593.15</v>
      </c>
      <c r="Q224" s="644"/>
      <c r="R224" s="657"/>
    </row>
    <row r="225" spans="1:18" s="12" customFormat="1" ht="20.25" hidden="1" customHeight="1">
      <c r="A225" s="654"/>
      <c r="B225" s="656"/>
      <c r="C225" s="657"/>
      <c r="D225" s="658"/>
      <c r="E225" s="677"/>
      <c r="F225" s="644"/>
      <c r="G225" s="24">
        <v>38604</v>
      </c>
      <c r="H225" s="20">
        <v>137.69999999999999</v>
      </c>
      <c r="I225" s="649"/>
      <c r="J225" s="643"/>
      <c r="K225" s="643"/>
      <c r="L225" s="643"/>
      <c r="M225" s="643"/>
      <c r="N225" s="649"/>
      <c r="O225" s="643"/>
      <c r="P225" s="29">
        <f t="shared" si="24"/>
        <v>137.69999999999999</v>
      </c>
      <c r="Q225" s="644"/>
      <c r="R225" s="657"/>
    </row>
    <row r="226" spans="1:18" s="12" customFormat="1" ht="40.5" hidden="1" customHeight="1">
      <c r="A226" s="654"/>
      <c r="B226" s="656"/>
      <c r="C226" s="657"/>
      <c r="D226" s="658"/>
      <c r="E226" s="677"/>
      <c r="F226" s="644"/>
      <c r="G226" s="24" t="s">
        <v>228</v>
      </c>
      <c r="H226" s="20">
        <v>225</v>
      </c>
      <c r="I226" s="649"/>
      <c r="J226" s="643"/>
      <c r="K226" s="643"/>
      <c r="L226" s="643"/>
      <c r="M226" s="643"/>
      <c r="N226" s="649"/>
      <c r="O226" s="643"/>
      <c r="P226" s="29">
        <f t="shared" si="24"/>
        <v>225</v>
      </c>
      <c r="Q226" s="644"/>
      <c r="R226" s="657"/>
    </row>
    <row r="227" spans="1:18" s="12" customFormat="1" ht="20.25" hidden="1" customHeight="1">
      <c r="A227" s="654"/>
      <c r="B227" s="656"/>
      <c r="C227" s="657"/>
      <c r="D227" s="658"/>
      <c r="E227" s="677"/>
      <c r="F227" s="644"/>
      <c r="G227" s="24">
        <v>40757</v>
      </c>
      <c r="H227" s="20">
        <v>49.5</v>
      </c>
      <c r="I227" s="649"/>
      <c r="J227" s="643"/>
      <c r="K227" s="643"/>
      <c r="L227" s="643"/>
      <c r="M227" s="643"/>
      <c r="N227" s="649"/>
      <c r="O227" s="643"/>
      <c r="P227" s="29">
        <f t="shared" si="24"/>
        <v>49.5</v>
      </c>
      <c r="Q227" s="644"/>
      <c r="R227" s="657"/>
    </row>
    <row r="228" spans="1:18" s="12" customFormat="1" ht="40.5" hidden="1" customHeight="1">
      <c r="A228" s="654"/>
      <c r="B228" s="656"/>
      <c r="C228" s="657"/>
      <c r="D228" s="658"/>
      <c r="E228" s="677"/>
      <c r="F228" s="644"/>
      <c r="G228" s="24" t="s">
        <v>227</v>
      </c>
      <c r="H228" s="20">
        <v>230.57</v>
      </c>
      <c r="I228" s="649"/>
      <c r="J228" s="643"/>
      <c r="K228" s="643"/>
      <c r="L228" s="643"/>
      <c r="M228" s="643"/>
      <c r="N228" s="649"/>
      <c r="O228" s="643"/>
      <c r="P228" s="29">
        <f t="shared" si="24"/>
        <v>230.57</v>
      </c>
      <c r="Q228" s="644"/>
      <c r="R228" s="657"/>
    </row>
    <row r="229" spans="1:18" s="12" customFormat="1" ht="20.25" hidden="1" customHeight="1">
      <c r="A229" s="655"/>
      <c r="B229" s="656"/>
      <c r="C229" s="657"/>
      <c r="D229" s="658"/>
      <c r="E229" s="677"/>
      <c r="F229" s="644"/>
      <c r="G229" s="24" t="s">
        <v>148</v>
      </c>
      <c r="H229" s="20">
        <f>SUM(H225:H228)</f>
        <v>642.77</v>
      </c>
      <c r="I229" s="650"/>
      <c r="J229" s="643"/>
      <c r="K229" s="643"/>
      <c r="L229" s="643"/>
      <c r="M229" s="643"/>
      <c r="N229" s="650"/>
      <c r="O229" s="643"/>
      <c r="P229" s="29">
        <f t="shared" si="24"/>
        <v>642.77</v>
      </c>
      <c r="Q229" s="644"/>
      <c r="R229" s="657"/>
    </row>
    <row r="230" spans="1:18" s="12" customFormat="1" ht="40.5" hidden="1" customHeight="1">
      <c r="A230" s="653"/>
      <c r="B230" s="31" t="s">
        <v>75</v>
      </c>
      <c r="C230" s="657" t="s">
        <v>72</v>
      </c>
      <c r="D230" s="658"/>
      <c r="E230" s="677">
        <v>436.95</v>
      </c>
      <c r="F230" s="644" t="s">
        <v>100</v>
      </c>
      <c r="G230" s="13"/>
      <c r="H230" s="13"/>
      <c r="I230" s="667">
        <v>393.26</v>
      </c>
      <c r="J230" s="644"/>
      <c r="K230" s="644">
        <v>393.26</v>
      </c>
      <c r="L230" s="644">
        <v>393.26</v>
      </c>
      <c r="M230" s="644">
        <v>43.7</v>
      </c>
      <c r="N230" s="667"/>
      <c r="O230" s="644">
        <v>0.14000000000000001</v>
      </c>
      <c r="P230" s="29">
        <f t="shared" si="24"/>
        <v>-393.26</v>
      </c>
      <c r="Q230" s="651">
        <v>0.95</v>
      </c>
      <c r="R230" s="678" t="s">
        <v>250</v>
      </c>
    </row>
    <row r="231" spans="1:18" s="12" customFormat="1" ht="20.25" hidden="1" customHeight="1">
      <c r="A231" s="654"/>
      <c r="B231" s="656" t="s">
        <v>70</v>
      </c>
      <c r="C231" s="657"/>
      <c r="D231" s="658"/>
      <c r="E231" s="677"/>
      <c r="F231" s="644"/>
      <c r="G231" s="13"/>
      <c r="H231" s="13"/>
      <c r="I231" s="668"/>
      <c r="J231" s="644"/>
      <c r="K231" s="644"/>
      <c r="L231" s="644"/>
      <c r="M231" s="644"/>
      <c r="N231" s="668"/>
      <c r="O231" s="644"/>
      <c r="P231" s="29">
        <f t="shared" si="24"/>
        <v>0</v>
      </c>
      <c r="Q231" s="651"/>
      <c r="R231" s="678"/>
    </row>
    <row r="232" spans="1:18" s="12" customFormat="1" ht="40.5" hidden="1" customHeight="1">
      <c r="A232" s="654"/>
      <c r="B232" s="656"/>
      <c r="C232" s="657"/>
      <c r="D232" s="658"/>
      <c r="E232" s="677"/>
      <c r="F232" s="644"/>
      <c r="G232" s="13" t="s">
        <v>229</v>
      </c>
      <c r="H232" s="20">
        <v>90</v>
      </c>
      <c r="I232" s="668"/>
      <c r="J232" s="644"/>
      <c r="K232" s="644"/>
      <c r="L232" s="644"/>
      <c r="M232" s="644"/>
      <c r="N232" s="668"/>
      <c r="O232" s="644"/>
      <c r="P232" s="29">
        <f t="shared" si="24"/>
        <v>90</v>
      </c>
      <c r="Q232" s="651"/>
      <c r="R232" s="678"/>
    </row>
    <row r="233" spans="1:18" s="12" customFormat="1" ht="40.5" hidden="1" customHeight="1">
      <c r="A233" s="654"/>
      <c r="B233" s="656"/>
      <c r="C233" s="657"/>
      <c r="D233" s="658"/>
      <c r="E233" s="677"/>
      <c r="F233" s="644"/>
      <c r="G233" s="13" t="s">
        <v>221</v>
      </c>
      <c r="H233" s="20">
        <v>80</v>
      </c>
      <c r="I233" s="668"/>
      <c r="J233" s="644"/>
      <c r="K233" s="644"/>
      <c r="L233" s="644"/>
      <c r="M233" s="644"/>
      <c r="N233" s="668"/>
      <c r="O233" s="644"/>
      <c r="P233" s="29">
        <f t="shared" si="24"/>
        <v>80</v>
      </c>
      <c r="Q233" s="651"/>
      <c r="R233" s="678"/>
    </row>
    <row r="234" spans="1:18" s="12" customFormat="1" ht="40.5" hidden="1" customHeight="1">
      <c r="A234" s="654"/>
      <c r="B234" s="656"/>
      <c r="C234" s="657"/>
      <c r="D234" s="658"/>
      <c r="E234" s="677"/>
      <c r="F234" s="644"/>
      <c r="G234" s="13" t="s">
        <v>230</v>
      </c>
      <c r="H234" s="13">
        <v>62.58</v>
      </c>
      <c r="I234" s="668"/>
      <c r="J234" s="644"/>
      <c r="K234" s="644"/>
      <c r="L234" s="644"/>
      <c r="M234" s="644"/>
      <c r="N234" s="668"/>
      <c r="O234" s="644"/>
      <c r="P234" s="29">
        <f t="shared" si="24"/>
        <v>62.58</v>
      </c>
      <c r="Q234" s="651"/>
      <c r="R234" s="678"/>
    </row>
    <row r="235" spans="1:18" s="12" customFormat="1" ht="40.5" hidden="1" customHeight="1">
      <c r="A235" s="654"/>
      <c r="B235" s="656"/>
      <c r="C235" s="657"/>
      <c r="D235" s="658"/>
      <c r="E235" s="677"/>
      <c r="F235" s="644"/>
      <c r="G235" s="13" t="s">
        <v>231</v>
      </c>
      <c r="H235" s="13">
        <v>76.84</v>
      </c>
      <c r="I235" s="668"/>
      <c r="J235" s="644"/>
      <c r="K235" s="644"/>
      <c r="L235" s="644"/>
      <c r="M235" s="644"/>
      <c r="N235" s="668"/>
      <c r="O235" s="644"/>
      <c r="P235" s="29">
        <f t="shared" si="24"/>
        <v>76.84</v>
      </c>
      <c r="Q235" s="651"/>
      <c r="R235" s="678"/>
    </row>
    <row r="236" spans="1:18" s="12" customFormat="1" ht="40.5" hidden="1" customHeight="1">
      <c r="A236" s="654"/>
      <c r="B236" s="656"/>
      <c r="C236" s="657"/>
      <c r="D236" s="658"/>
      <c r="E236" s="677"/>
      <c r="F236" s="644"/>
      <c r="G236" s="13" t="s">
        <v>232</v>
      </c>
      <c r="H236" s="13">
        <v>83.84</v>
      </c>
      <c r="I236" s="668"/>
      <c r="J236" s="644"/>
      <c r="K236" s="644"/>
      <c r="L236" s="644"/>
      <c r="M236" s="644"/>
      <c r="N236" s="668"/>
      <c r="O236" s="644"/>
      <c r="P236" s="29">
        <f t="shared" si="24"/>
        <v>83.84</v>
      </c>
      <c r="Q236" s="651"/>
      <c r="R236" s="678"/>
    </row>
    <row r="237" spans="1:18" s="12" customFormat="1" ht="20.25" hidden="1" customHeight="1">
      <c r="A237" s="654"/>
      <c r="B237" s="656"/>
      <c r="C237" s="657"/>
      <c r="D237" s="658"/>
      <c r="E237" s="677"/>
      <c r="F237" s="644"/>
      <c r="G237" s="13" t="s">
        <v>148</v>
      </c>
      <c r="H237" s="13">
        <f>SUM(H232:H236)</f>
        <v>393.26</v>
      </c>
      <c r="I237" s="669"/>
      <c r="J237" s="644"/>
      <c r="K237" s="644"/>
      <c r="L237" s="644"/>
      <c r="M237" s="644"/>
      <c r="N237" s="669"/>
      <c r="O237" s="644"/>
      <c r="P237" s="29">
        <f t="shared" si="24"/>
        <v>393.26</v>
      </c>
      <c r="Q237" s="651"/>
      <c r="R237" s="678"/>
    </row>
    <row r="238" spans="1:18" s="12" customFormat="1" ht="20.25" hidden="1" customHeight="1">
      <c r="A238" s="654"/>
      <c r="B238" s="656" t="s">
        <v>71</v>
      </c>
      <c r="C238" s="657"/>
      <c r="D238" s="658"/>
      <c r="E238" s="677">
        <v>873.99</v>
      </c>
      <c r="F238" s="644"/>
      <c r="G238" s="13"/>
      <c r="H238" s="13"/>
      <c r="I238" s="667">
        <v>325</v>
      </c>
      <c r="J238" s="644"/>
      <c r="K238" s="643">
        <v>325</v>
      </c>
      <c r="L238" s="643">
        <v>325</v>
      </c>
      <c r="M238" s="643">
        <v>87.4</v>
      </c>
      <c r="N238" s="648"/>
      <c r="O238" s="643">
        <v>15</v>
      </c>
      <c r="P238" s="29">
        <f t="shared" si="24"/>
        <v>-325</v>
      </c>
      <c r="Q238" s="644"/>
      <c r="R238" s="678"/>
    </row>
    <row r="239" spans="1:18" s="12" customFormat="1" ht="40.5" hidden="1" customHeight="1">
      <c r="A239" s="654"/>
      <c r="B239" s="656"/>
      <c r="C239" s="657"/>
      <c r="D239" s="658"/>
      <c r="E239" s="677"/>
      <c r="F239" s="644"/>
      <c r="G239" s="13" t="s">
        <v>229</v>
      </c>
      <c r="H239" s="20">
        <v>135</v>
      </c>
      <c r="I239" s="668"/>
      <c r="J239" s="644"/>
      <c r="K239" s="643"/>
      <c r="L239" s="643"/>
      <c r="M239" s="643"/>
      <c r="N239" s="649"/>
      <c r="O239" s="643"/>
      <c r="P239" s="29">
        <f t="shared" ref="P239:P280" si="27">SUM(H239,-L239)</f>
        <v>135</v>
      </c>
      <c r="Q239" s="644"/>
      <c r="R239" s="678"/>
    </row>
    <row r="240" spans="1:18" s="12" customFormat="1" ht="40.5" hidden="1" customHeight="1">
      <c r="A240" s="654"/>
      <c r="B240" s="656"/>
      <c r="C240" s="657"/>
      <c r="D240" s="658"/>
      <c r="E240" s="677"/>
      <c r="F240" s="644"/>
      <c r="G240" s="13" t="s">
        <v>233</v>
      </c>
      <c r="H240" s="20">
        <v>90</v>
      </c>
      <c r="I240" s="668"/>
      <c r="J240" s="644"/>
      <c r="K240" s="643"/>
      <c r="L240" s="643"/>
      <c r="M240" s="643"/>
      <c r="N240" s="649"/>
      <c r="O240" s="643"/>
      <c r="P240" s="29">
        <f t="shared" si="27"/>
        <v>90</v>
      </c>
      <c r="Q240" s="644"/>
      <c r="R240" s="678"/>
    </row>
    <row r="241" spans="1:18" s="12" customFormat="1" ht="40.5" hidden="1" customHeight="1">
      <c r="A241" s="654"/>
      <c r="B241" s="656"/>
      <c r="C241" s="657"/>
      <c r="D241" s="658"/>
      <c r="E241" s="677"/>
      <c r="F241" s="644"/>
      <c r="G241" s="13" t="s">
        <v>234</v>
      </c>
      <c r="H241" s="20">
        <v>100</v>
      </c>
      <c r="I241" s="668"/>
      <c r="J241" s="644"/>
      <c r="K241" s="643"/>
      <c r="L241" s="643"/>
      <c r="M241" s="643"/>
      <c r="N241" s="649"/>
      <c r="O241" s="643"/>
      <c r="P241" s="29">
        <f t="shared" si="27"/>
        <v>100</v>
      </c>
      <c r="Q241" s="644"/>
      <c r="R241" s="678"/>
    </row>
    <row r="242" spans="1:18" s="12" customFormat="1" ht="20.25" hidden="1" customHeight="1">
      <c r="A242" s="655"/>
      <c r="B242" s="656"/>
      <c r="C242" s="657"/>
      <c r="D242" s="658"/>
      <c r="E242" s="677"/>
      <c r="F242" s="644"/>
      <c r="G242" s="13" t="s">
        <v>148</v>
      </c>
      <c r="H242" s="20">
        <f>SUM(H239:H241)</f>
        <v>325</v>
      </c>
      <c r="I242" s="669"/>
      <c r="J242" s="644"/>
      <c r="K242" s="643"/>
      <c r="L242" s="643"/>
      <c r="M242" s="643"/>
      <c r="N242" s="650"/>
      <c r="O242" s="643"/>
      <c r="P242" s="29">
        <f t="shared" si="27"/>
        <v>325</v>
      </c>
      <c r="Q242" s="644"/>
      <c r="R242" s="678"/>
    </row>
    <row r="243" spans="1:18" s="12" customFormat="1" ht="40.5" hidden="1" customHeight="1">
      <c r="A243" s="653"/>
      <c r="B243" s="31" t="s">
        <v>76</v>
      </c>
      <c r="C243" s="657" t="s">
        <v>72</v>
      </c>
      <c r="D243" s="658"/>
      <c r="E243" s="677">
        <v>437.31</v>
      </c>
      <c r="F243" s="644" t="s">
        <v>104</v>
      </c>
      <c r="G243" s="15"/>
      <c r="H243" s="15"/>
      <c r="I243" s="648">
        <v>393.58</v>
      </c>
      <c r="J243" s="644"/>
      <c r="K243" s="644">
        <v>393.58</v>
      </c>
      <c r="L243" s="644">
        <v>393.58</v>
      </c>
      <c r="M243" s="644">
        <v>43.73</v>
      </c>
      <c r="N243" s="667"/>
      <c r="O243" s="644">
        <v>30.22</v>
      </c>
      <c r="P243" s="29">
        <f t="shared" si="27"/>
        <v>-393.58</v>
      </c>
      <c r="Q243" s="651">
        <v>0.95</v>
      </c>
      <c r="R243" s="657" t="s">
        <v>251</v>
      </c>
    </row>
    <row r="244" spans="1:18" s="12" customFormat="1" ht="20.25" hidden="1" customHeight="1">
      <c r="A244" s="654"/>
      <c r="B244" s="656" t="s">
        <v>70</v>
      </c>
      <c r="C244" s="657"/>
      <c r="D244" s="658"/>
      <c r="E244" s="677"/>
      <c r="F244" s="644"/>
      <c r="G244" s="13"/>
      <c r="H244" s="20"/>
      <c r="I244" s="649"/>
      <c r="J244" s="644"/>
      <c r="K244" s="644"/>
      <c r="L244" s="644"/>
      <c r="M244" s="644"/>
      <c r="N244" s="668"/>
      <c r="O244" s="644"/>
      <c r="P244" s="29">
        <f t="shared" si="27"/>
        <v>0</v>
      </c>
      <c r="Q244" s="651"/>
      <c r="R244" s="657"/>
    </row>
    <row r="245" spans="1:18" s="12" customFormat="1" ht="40.5" hidden="1" customHeight="1">
      <c r="A245" s="654"/>
      <c r="B245" s="656"/>
      <c r="C245" s="657"/>
      <c r="D245" s="658"/>
      <c r="E245" s="677"/>
      <c r="F245" s="644"/>
      <c r="G245" s="13" t="s">
        <v>229</v>
      </c>
      <c r="H245" s="20">
        <v>99</v>
      </c>
      <c r="I245" s="649"/>
      <c r="J245" s="644"/>
      <c r="K245" s="644"/>
      <c r="L245" s="644"/>
      <c r="M245" s="644"/>
      <c r="N245" s="668"/>
      <c r="O245" s="644"/>
      <c r="P245" s="29">
        <f t="shared" si="27"/>
        <v>99</v>
      </c>
      <c r="Q245" s="651"/>
      <c r="R245" s="657"/>
    </row>
    <row r="246" spans="1:18" s="12" customFormat="1" ht="20.25" hidden="1" customHeight="1">
      <c r="A246" s="654"/>
      <c r="B246" s="656"/>
      <c r="C246" s="657"/>
      <c r="D246" s="658"/>
      <c r="E246" s="677"/>
      <c r="F246" s="644"/>
      <c r="G246" s="24">
        <v>39150</v>
      </c>
      <c r="H246" s="20">
        <v>135</v>
      </c>
      <c r="I246" s="649"/>
      <c r="J246" s="644"/>
      <c r="K246" s="644"/>
      <c r="L246" s="644"/>
      <c r="M246" s="644"/>
      <c r="N246" s="668"/>
      <c r="O246" s="644"/>
      <c r="P246" s="29">
        <f t="shared" si="27"/>
        <v>135</v>
      </c>
      <c r="Q246" s="651"/>
      <c r="R246" s="657"/>
    </row>
    <row r="247" spans="1:18" s="12" customFormat="1" ht="40.5" hidden="1" customHeight="1">
      <c r="A247" s="654"/>
      <c r="B247" s="656"/>
      <c r="C247" s="657"/>
      <c r="D247" s="658"/>
      <c r="E247" s="677"/>
      <c r="F247" s="644"/>
      <c r="G247" s="13" t="s">
        <v>235</v>
      </c>
      <c r="H247" s="20">
        <v>90</v>
      </c>
      <c r="I247" s="649"/>
      <c r="J247" s="644"/>
      <c r="K247" s="644"/>
      <c r="L247" s="644"/>
      <c r="M247" s="644"/>
      <c r="N247" s="668"/>
      <c r="O247" s="644"/>
      <c r="P247" s="29">
        <f t="shared" si="27"/>
        <v>90</v>
      </c>
      <c r="Q247" s="651"/>
      <c r="R247" s="657"/>
    </row>
    <row r="248" spans="1:18" s="12" customFormat="1" ht="20.25" hidden="1" customHeight="1">
      <c r="A248" s="654"/>
      <c r="B248" s="656"/>
      <c r="C248" s="657"/>
      <c r="D248" s="658"/>
      <c r="E248" s="677"/>
      <c r="F248" s="644"/>
      <c r="G248" s="24">
        <v>40158</v>
      </c>
      <c r="H248" s="20">
        <v>69.58</v>
      </c>
      <c r="I248" s="649"/>
      <c r="J248" s="644"/>
      <c r="K248" s="644"/>
      <c r="L248" s="644"/>
      <c r="M248" s="644"/>
      <c r="N248" s="668"/>
      <c r="O248" s="644"/>
      <c r="P248" s="29">
        <f t="shared" si="27"/>
        <v>69.58</v>
      </c>
      <c r="Q248" s="651"/>
      <c r="R248" s="657"/>
    </row>
    <row r="249" spans="1:18" s="12" customFormat="1" ht="20.25" hidden="1" customHeight="1">
      <c r="A249" s="654"/>
      <c r="B249" s="656"/>
      <c r="C249" s="657"/>
      <c r="D249" s="658"/>
      <c r="E249" s="677"/>
      <c r="F249" s="644"/>
      <c r="G249" s="13" t="s">
        <v>148</v>
      </c>
      <c r="H249" s="20">
        <f>SUM(H245:H248)</f>
        <v>393.58</v>
      </c>
      <c r="I249" s="650"/>
      <c r="J249" s="644"/>
      <c r="K249" s="644"/>
      <c r="L249" s="644"/>
      <c r="M249" s="644"/>
      <c r="N249" s="669"/>
      <c r="O249" s="644"/>
      <c r="P249" s="29">
        <f t="shared" si="27"/>
        <v>393.58</v>
      </c>
      <c r="Q249" s="651"/>
      <c r="R249" s="657"/>
    </row>
    <row r="250" spans="1:18" s="12" customFormat="1" ht="20.25" hidden="1" customHeight="1">
      <c r="A250" s="654"/>
      <c r="B250" s="656" t="s">
        <v>71</v>
      </c>
      <c r="C250" s="657"/>
      <c r="D250" s="658"/>
      <c r="E250" s="659">
        <v>135.83000000000001</v>
      </c>
      <c r="F250" s="644"/>
      <c r="G250" s="13"/>
      <c r="H250" s="13"/>
      <c r="I250" s="667">
        <v>119.84</v>
      </c>
      <c r="J250" s="644"/>
      <c r="K250" s="644">
        <v>119.84</v>
      </c>
      <c r="L250" s="644">
        <v>115.86</v>
      </c>
      <c r="M250" s="644">
        <v>13.58</v>
      </c>
      <c r="N250" s="667"/>
      <c r="O250" s="643">
        <v>4</v>
      </c>
      <c r="P250" s="29">
        <f t="shared" si="27"/>
        <v>-115.86</v>
      </c>
      <c r="Q250" s="644"/>
      <c r="R250" s="657"/>
    </row>
    <row r="251" spans="1:18" s="12" customFormat="1" ht="40.5" hidden="1" customHeight="1">
      <c r="A251" s="654"/>
      <c r="B251" s="656"/>
      <c r="C251" s="657"/>
      <c r="D251" s="658"/>
      <c r="E251" s="659"/>
      <c r="F251" s="644"/>
      <c r="G251" s="13" t="s">
        <v>229</v>
      </c>
      <c r="H251" s="20">
        <v>36</v>
      </c>
      <c r="I251" s="668"/>
      <c r="J251" s="644"/>
      <c r="K251" s="644"/>
      <c r="L251" s="644"/>
      <c r="M251" s="644"/>
      <c r="N251" s="668"/>
      <c r="O251" s="643"/>
      <c r="P251" s="29">
        <f t="shared" si="27"/>
        <v>36</v>
      </c>
      <c r="Q251" s="644"/>
      <c r="R251" s="657"/>
    </row>
    <row r="252" spans="1:18" s="12" customFormat="1" ht="20.25" hidden="1" customHeight="1">
      <c r="A252" s="654"/>
      <c r="B252" s="656"/>
      <c r="C252" s="657"/>
      <c r="D252" s="658"/>
      <c r="E252" s="659"/>
      <c r="F252" s="644"/>
      <c r="G252" s="24">
        <v>39484</v>
      </c>
      <c r="H252" s="13">
        <v>86.25</v>
      </c>
      <c r="I252" s="668"/>
      <c r="J252" s="644"/>
      <c r="K252" s="644"/>
      <c r="L252" s="644"/>
      <c r="M252" s="644"/>
      <c r="N252" s="668"/>
      <c r="O252" s="643"/>
      <c r="P252" s="29">
        <f t="shared" si="27"/>
        <v>86.25</v>
      </c>
      <c r="Q252" s="644"/>
      <c r="R252" s="657"/>
    </row>
    <row r="253" spans="1:18" s="12" customFormat="1" ht="20.25" hidden="1" customHeight="1">
      <c r="A253" s="655"/>
      <c r="B253" s="656"/>
      <c r="C253" s="657"/>
      <c r="D253" s="658"/>
      <c r="E253" s="659"/>
      <c r="F253" s="644"/>
      <c r="G253" s="13" t="s">
        <v>148</v>
      </c>
      <c r="H253" s="20">
        <f>SUM(H251:H252)</f>
        <v>122.25</v>
      </c>
      <c r="I253" s="669"/>
      <c r="J253" s="644"/>
      <c r="K253" s="644"/>
      <c r="L253" s="644"/>
      <c r="M253" s="644"/>
      <c r="N253" s="669"/>
      <c r="O253" s="643"/>
      <c r="P253" s="29">
        <f t="shared" si="27"/>
        <v>122.25</v>
      </c>
      <c r="Q253" s="644"/>
      <c r="R253" s="657"/>
    </row>
    <row r="254" spans="1:18" s="12" customFormat="1" ht="20.25" hidden="1" customHeight="1">
      <c r="A254" s="45"/>
      <c r="B254" s="31" t="s">
        <v>155</v>
      </c>
      <c r="C254" s="40"/>
      <c r="D254" s="45"/>
      <c r="E254" s="29"/>
      <c r="F254" s="14"/>
      <c r="G254" s="13"/>
      <c r="H254" s="29"/>
      <c r="I254" s="29"/>
      <c r="J254" s="29"/>
      <c r="K254" s="29"/>
      <c r="L254" s="29"/>
      <c r="M254" s="29"/>
      <c r="N254" s="29"/>
      <c r="O254" s="29"/>
      <c r="P254" s="29">
        <f t="shared" si="27"/>
        <v>0</v>
      </c>
      <c r="Q254" s="21"/>
      <c r="R254" s="31"/>
    </row>
    <row r="255" spans="1:18" s="12" customFormat="1" ht="20.25" hidden="1" customHeight="1">
      <c r="A255" s="653"/>
      <c r="B255" s="656" t="s">
        <v>77</v>
      </c>
      <c r="C255" s="657" t="s">
        <v>72</v>
      </c>
      <c r="D255" s="658"/>
      <c r="E255" s="659">
        <v>460</v>
      </c>
      <c r="F255" s="644" t="s">
        <v>100</v>
      </c>
      <c r="G255" s="644" t="s">
        <v>236</v>
      </c>
      <c r="H255" s="644">
        <v>100.58</v>
      </c>
      <c r="I255" s="667" t="s">
        <v>356</v>
      </c>
      <c r="J255" s="644"/>
      <c r="K255" s="644">
        <v>300.58</v>
      </c>
      <c r="L255" s="643">
        <v>200</v>
      </c>
      <c r="M255" s="643">
        <v>46</v>
      </c>
      <c r="N255" s="648"/>
      <c r="O255" s="644">
        <v>22.29</v>
      </c>
      <c r="P255" s="29">
        <f t="shared" si="27"/>
        <v>-99.42</v>
      </c>
      <c r="Q255" s="676">
        <v>0.6</v>
      </c>
      <c r="R255" s="652" t="s">
        <v>140</v>
      </c>
    </row>
    <row r="256" spans="1:18" s="12" customFormat="1" ht="20.25" hidden="1" customHeight="1">
      <c r="A256" s="654"/>
      <c r="B256" s="656"/>
      <c r="C256" s="657"/>
      <c r="D256" s="658"/>
      <c r="E256" s="659"/>
      <c r="F256" s="644"/>
      <c r="G256" s="644"/>
      <c r="H256" s="644"/>
      <c r="I256" s="668"/>
      <c r="J256" s="644"/>
      <c r="K256" s="644"/>
      <c r="L256" s="643"/>
      <c r="M256" s="643"/>
      <c r="N256" s="649"/>
      <c r="O256" s="644"/>
      <c r="P256" s="29">
        <f t="shared" si="27"/>
        <v>0</v>
      </c>
      <c r="Q256" s="676"/>
      <c r="R256" s="652"/>
    </row>
    <row r="257" spans="1:18" s="12" customFormat="1" ht="20.25" hidden="1" customHeight="1">
      <c r="A257" s="654"/>
      <c r="B257" s="656"/>
      <c r="C257" s="657"/>
      <c r="D257" s="658"/>
      <c r="E257" s="659"/>
      <c r="F257" s="644"/>
      <c r="G257" s="24">
        <v>40672</v>
      </c>
      <c r="H257" s="20">
        <v>100</v>
      </c>
      <c r="I257" s="668"/>
      <c r="J257" s="644"/>
      <c r="K257" s="644"/>
      <c r="L257" s="643"/>
      <c r="M257" s="643"/>
      <c r="N257" s="649"/>
      <c r="O257" s="644"/>
      <c r="P257" s="29">
        <f t="shared" si="27"/>
        <v>100</v>
      </c>
      <c r="Q257" s="676"/>
      <c r="R257" s="652"/>
    </row>
    <row r="258" spans="1:18" s="12" customFormat="1" ht="20.25" hidden="1" customHeight="1">
      <c r="A258" s="654"/>
      <c r="B258" s="656"/>
      <c r="C258" s="657"/>
      <c r="D258" s="658"/>
      <c r="E258" s="659"/>
      <c r="F258" s="644"/>
      <c r="G258" s="13" t="s">
        <v>132</v>
      </c>
      <c r="H258" s="20">
        <v>100</v>
      </c>
      <c r="I258" s="668"/>
      <c r="J258" s="644"/>
      <c r="K258" s="644"/>
      <c r="L258" s="643"/>
      <c r="M258" s="643"/>
      <c r="N258" s="649"/>
      <c r="O258" s="644"/>
      <c r="P258" s="29">
        <f t="shared" si="27"/>
        <v>100</v>
      </c>
      <c r="Q258" s="676"/>
      <c r="R258" s="652"/>
    </row>
    <row r="259" spans="1:18" s="12" customFormat="1" ht="20.25" hidden="1" customHeight="1">
      <c r="A259" s="655"/>
      <c r="B259" s="656"/>
      <c r="C259" s="657"/>
      <c r="D259" s="658"/>
      <c r="E259" s="659"/>
      <c r="F259" s="644"/>
      <c r="G259" s="13" t="s">
        <v>148</v>
      </c>
      <c r="H259" s="13">
        <f>SUM(H255:H258)</f>
        <v>300.58</v>
      </c>
      <c r="I259" s="669"/>
      <c r="J259" s="644"/>
      <c r="K259" s="644"/>
      <c r="L259" s="643"/>
      <c r="M259" s="643"/>
      <c r="N259" s="650"/>
      <c r="O259" s="644"/>
      <c r="P259" s="29">
        <f t="shared" si="27"/>
        <v>300.58</v>
      </c>
      <c r="Q259" s="676"/>
      <c r="R259" s="652"/>
    </row>
    <row r="260" spans="1:18" s="12" customFormat="1" ht="20.25" hidden="1" customHeight="1">
      <c r="A260" s="653"/>
      <c r="B260" s="670" t="s">
        <v>285</v>
      </c>
      <c r="C260" s="673" t="s">
        <v>72</v>
      </c>
      <c r="D260" s="653"/>
      <c r="E260" s="664">
        <v>300</v>
      </c>
      <c r="F260" s="667"/>
      <c r="G260" s="13" t="s">
        <v>286</v>
      </c>
      <c r="H260" s="20">
        <v>90</v>
      </c>
      <c r="I260" s="648">
        <v>270</v>
      </c>
      <c r="J260" s="667"/>
      <c r="K260" s="648">
        <v>270</v>
      </c>
      <c r="L260" s="648">
        <v>190</v>
      </c>
      <c r="M260" s="648">
        <v>30</v>
      </c>
      <c r="N260" s="76"/>
      <c r="O260" s="648">
        <v>30</v>
      </c>
      <c r="P260" s="29">
        <f t="shared" si="27"/>
        <v>-100</v>
      </c>
      <c r="Q260" s="661"/>
      <c r="R260" s="664" t="s">
        <v>288</v>
      </c>
    </row>
    <row r="261" spans="1:18" s="12" customFormat="1" ht="20.25" hidden="1" customHeight="1">
      <c r="A261" s="654"/>
      <c r="B261" s="671"/>
      <c r="C261" s="674"/>
      <c r="D261" s="654"/>
      <c r="E261" s="665"/>
      <c r="F261" s="668"/>
      <c r="G261" s="13" t="s">
        <v>287</v>
      </c>
      <c r="H261" s="20">
        <v>100</v>
      </c>
      <c r="I261" s="649"/>
      <c r="J261" s="668"/>
      <c r="K261" s="649"/>
      <c r="L261" s="649"/>
      <c r="M261" s="649"/>
      <c r="N261" s="77"/>
      <c r="O261" s="649"/>
      <c r="P261" s="29">
        <f t="shared" si="27"/>
        <v>100</v>
      </c>
      <c r="Q261" s="662"/>
      <c r="R261" s="665"/>
    </row>
    <row r="262" spans="1:18" s="12" customFormat="1" ht="20.25" hidden="1" customHeight="1">
      <c r="A262" s="654"/>
      <c r="B262" s="671"/>
      <c r="C262" s="674"/>
      <c r="D262" s="654"/>
      <c r="E262" s="665"/>
      <c r="F262" s="668"/>
      <c r="G262" s="24">
        <v>41030</v>
      </c>
      <c r="H262" s="20">
        <v>80</v>
      </c>
      <c r="I262" s="649"/>
      <c r="J262" s="668"/>
      <c r="K262" s="649"/>
      <c r="L262" s="649"/>
      <c r="M262" s="649"/>
      <c r="N262" s="77"/>
      <c r="O262" s="649"/>
      <c r="P262" s="29">
        <f t="shared" si="27"/>
        <v>80</v>
      </c>
      <c r="Q262" s="662"/>
      <c r="R262" s="665"/>
    </row>
    <row r="263" spans="1:18" s="12" customFormat="1" ht="20.25" hidden="1" customHeight="1">
      <c r="A263" s="655"/>
      <c r="B263" s="672"/>
      <c r="C263" s="675"/>
      <c r="D263" s="655"/>
      <c r="E263" s="666"/>
      <c r="F263" s="669"/>
      <c r="G263" s="13" t="s">
        <v>148</v>
      </c>
      <c r="H263" s="20">
        <f>SUM(H260:H262)</f>
        <v>270</v>
      </c>
      <c r="I263" s="650"/>
      <c r="J263" s="669"/>
      <c r="K263" s="650"/>
      <c r="L263" s="650"/>
      <c r="M263" s="650"/>
      <c r="N263" s="30"/>
      <c r="O263" s="650"/>
      <c r="P263" s="29">
        <f t="shared" si="27"/>
        <v>270</v>
      </c>
      <c r="Q263" s="663"/>
      <c r="R263" s="666"/>
    </row>
    <row r="264" spans="1:18" s="12" customFormat="1" ht="409.5" hidden="1" customHeight="1">
      <c r="A264" s="25"/>
      <c r="B264" s="31" t="s">
        <v>142</v>
      </c>
      <c r="C264" s="40" t="s">
        <v>72</v>
      </c>
      <c r="D264" s="25"/>
      <c r="E264" s="29">
        <v>398.09</v>
      </c>
      <c r="F264" s="31"/>
      <c r="G264" s="29" t="s">
        <v>143</v>
      </c>
      <c r="H264" s="29">
        <v>50</v>
      </c>
      <c r="I264" s="29"/>
      <c r="J264" s="29"/>
      <c r="K264" s="78">
        <v>0</v>
      </c>
      <c r="L264" s="29">
        <v>0</v>
      </c>
      <c r="M264" s="29">
        <v>39.81</v>
      </c>
      <c r="N264" s="29"/>
      <c r="O264" s="29">
        <v>0</v>
      </c>
      <c r="P264" s="29">
        <f t="shared" si="27"/>
        <v>50</v>
      </c>
      <c r="Q264" s="43" t="s">
        <v>92</v>
      </c>
      <c r="R264" s="48" t="s">
        <v>252</v>
      </c>
    </row>
    <row r="265" spans="1:18" s="12" customFormat="1" ht="20.25" hidden="1" customHeight="1">
      <c r="A265" s="653"/>
      <c r="B265" s="656" t="s">
        <v>78</v>
      </c>
      <c r="C265" s="657" t="s">
        <v>72</v>
      </c>
      <c r="D265" s="658"/>
      <c r="E265" s="659">
        <v>400</v>
      </c>
      <c r="F265" s="644" t="s">
        <v>105</v>
      </c>
      <c r="G265" s="644" t="s">
        <v>237</v>
      </c>
      <c r="H265" s="643">
        <v>40</v>
      </c>
      <c r="I265" s="648">
        <v>219.31</v>
      </c>
      <c r="J265" s="644"/>
      <c r="K265" s="644">
        <v>219.91</v>
      </c>
      <c r="L265" s="643">
        <v>90</v>
      </c>
      <c r="M265" s="643">
        <v>40</v>
      </c>
      <c r="N265" s="20"/>
      <c r="O265" s="644"/>
      <c r="P265" s="29">
        <f t="shared" si="27"/>
        <v>-50</v>
      </c>
      <c r="Q265" s="676">
        <v>0.34</v>
      </c>
      <c r="R265" s="652" t="s">
        <v>253</v>
      </c>
    </row>
    <row r="266" spans="1:18" s="12" customFormat="1" ht="20.25" hidden="1" customHeight="1">
      <c r="A266" s="654"/>
      <c r="B266" s="656"/>
      <c r="C266" s="657"/>
      <c r="D266" s="658"/>
      <c r="E266" s="659"/>
      <c r="F266" s="644"/>
      <c r="G266" s="644"/>
      <c r="H266" s="643"/>
      <c r="I266" s="649"/>
      <c r="J266" s="644"/>
      <c r="K266" s="644"/>
      <c r="L266" s="643"/>
      <c r="M266" s="643"/>
      <c r="N266" s="20"/>
      <c r="O266" s="644"/>
      <c r="P266" s="29">
        <f t="shared" si="27"/>
        <v>0</v>
      </c>
      <c r="Q266" s="676"/>
      <c r="R266" s="652"/>
    </row>
    <row r="267" spans="1:18" s="12" customFormat="1" ht="40.5" hidden="1" customHeight="1">
      <c r="A267" s="654"/>
      <c r="B267" s="656"/>
      <c r="C267" s="657"/>
      <c r="D267" s="658"/>
      <c r="E267" s="659"/>
      <c r="F267" s="644"/>
      <c r="G267" s="13" t="s">
        <v>238</v>
      </c>
      <c r="H267" s="20">
        <v>200</v>
      </c>
      <c r="I267" s="649"/>
      <c r="J267" s="644"/>
      <c r="K267" s="644"/>
      <c r="L267" s="643"/>
      <c r="M267" s="643"/>
      <c r="N267" s="20"/>
      <c r="O267" s="644"/>
      <c r="P267" s="29">
        <f t="shared" si="27"/>
        <v>200</v>
      </c>
      <c r="Q267" s="676"/>
      <c r="R267" s="652"/>
    </row>
    <row r="268" spans="1:18" s="12" customFormat="1" ht="20.25" hidden="1" customHeight="1">
      <c r="A268" s="655"/>
      <c r="B268" s="656"/>
      <c r="C268" s="657"/>
      <c r="D268" s="658"/>
      <c r="E268" s="659"/>
      <c r="F268" s="644"/>
      <c r="G268" s="13" t="s">
        <v>148</v>
      </c>
      <c r="H268" s="20">
        <f>SUM(H265:H267)</f>
        <v>240</v>
      </c>
      <c r="I268" s="650"/>
      <c r="J268" s="644"/>
      <c r="K268" s="644"/>
      <c r="L268" s="643"/>
      <c r="M268" s="643"/>
      <c r="N268" s="20"/>
      <c r="O268" s="644"/>
      <c r="P268" s="29">
        <f t="shared" si="27"/>
        <v>240</v>
      </c>
      <c r="Q268" s="676"/>
      <c r="R268" s="652"/>
    </row>
    <row r="269" spans="1:18" s="12" customFormat="1" ht="20.25" hidden="1" customHeight="1">
      <c r="A269" s="653"/>
      <c r="B269" s="656" t="s">
        <v>79</v>
      </c>
      <c r="C269" s="657" t="s">
        <v>72</v>
      </c>
      <c r="D269" s="658"/>
      <c r="E269" s="659">
        <v>417.31</v>
      </c>
      <c r="F269" s="644" t="s">
        <v>100</v>
      </c>
      <c r="G269" s="660">
        <v>38412</v>
      </c>
      <c r="H269" s="643">
        <v>135</v>
      </c>
      <c r="I269" s="648">
        <v>286.08</v>
      </c>
      <c r="J269" s="644"/>
      <c r="K269" s="644">
        <v>286.08</v>
      </c>
      <c r="L269" s="644">
        <v>241.97</v>
      </c>
      <c r="M269" s="644">
        <v>41.73</v>
      </c>
      <c r="N269" s="13"/>
      <c r="O269" s="644">
        <v>32.83</v>
      </c>
      <c r="P269" s="29">
        <f t="shared" si="27"/>
        <v>-106.97</v>
      </c>
      <c r="Q269" s="651">
        <v>0.95</v>
      </c>
      <c r="R269" s="652" t="s">
        <v>159</v>
      </c>
    </row>
    <row r="270" spans="1:18" s="12" customFormat="1" ht="20.25" hidden="1" customHeight="1">
      <c r="A270" s="654"/>
      <c r="B270" s="656"/>
      <c r="C270" s="657"/>
      <c r="D270" s="658"/>
      <c r="E270" s="659"/>
      <c r="F270" s="644"/>
      <c r="G270" s="660"/>
      <c r="H270" s="643"/>
      <c r="I270" s="649"/>
      <c r="J270" s="644"/>
      <c r="K270" s="644"/>
      <c r="L270" s="644"/>
      <c r="M270" s="644"/>
      <c r="N270" s="13"/>
      <c r="O270" s="644"/>
      <c r="P270" s="29">
        <f t="shared" si="27"/>
        <v>0</v>
      </c>
      <c r="Q270" s="651"/>
      <c r="R270" s="652"/>
    </row>
    <row r="271" spans="1:18" s="12" customFormat="1" ht="40.5" hidden="1" customHeight="1">
      <c r="A271" s="654"/>
      <c r="B271" s="656"/>
      <c r="C271" s="657"/>
      <c r="D271" s="658"/>
      <c r="E271" s="659"/>
      <c r="F271" s="644"/>
      <c r="G271" s="24" t="s">
        <v>239</v>
      </c>
      <c r="H271" s="13">
        <v>106.97</v>
      </c>
      <c r="I271" s="649"/>
      <c r="J271" s="644"/>
      <c r="K271" s="644"/>
      <c r="L271" s="644"/>
      <c r="M271" s="644"/>
      <c r="N271" s="13"/>
      <c r="O271" s="644"/>
      <c r="P271" s="29">
        <f t="shared" si="27"/>
        <v>106.97</v>
      </c>
      <c r="Q271" s="651"/>
      <c r="R271" s="652"/>
    </row>
    <row r="272" spans="1:18" s="12" customFormat="1" ht="20.25" hidden="1" customHeight="1">
      <c r="A272" s="654"/>
      <c r="B272" s="656"/>
      <c r="C272" s="657"/>
      <c r="D272" s="658"/>
      <c r="E272" s="659"/>
      <c r="F272" s="644"/>
      <c r="G272" s="24">
        <v>40848</v>
      </c>
      <c r="H272" s="13">
        <v>53.44</v>
      </c>
      <c r="I272" s="649"/>
      <c r="J272" s="644"/>
      <c r="K272" s="644"/>
      <c r="L272" s="644"/>
      <c r="M272" s="644"/>
      <c r="N272" s="13"/>
      <c r="O272" s="644"/>
      <c r="P272" s="29">
        <f t="shared" si="27"/>
        <v>53.44</v>
      </c>
      <c r="Q272" s="651"/>
      <c r="R272" s="652"/>
    </row>
    <row r="273" spans="1:18" s="12" customFormat="1" ht="20.25" hidden="1" customHeight="1">
      <c r="A273" s="655"/>
      <c r="B273" s="31"/>
      <c r="C273" s="40"/>
      <c r="D273" s="25"/>
      <c r="E273" s="29"/>
      <c r="F273" s="14"/>
      <c r="G273" s="24" t="s">
        <v>148</v>
      </c>
      <c r="H273" s="20">
        <f>SUM(H269:H272)</f>
        <v>295.40999999999997</v>
      </c>
      <c r="I273" s="650"/>
      <c r="J273" s="644"/>
      <c r="K273" s="644"/>
      <c r="L273" s="644"/>
      <c r="M273" s="644"/>
      <c r="N273" s="13"/>
      <c r="O273" s="644"/>
      <c r="P273" s="29">
        <f t="shared" si="27"/>
        <v>295.40999999999997</v>
      </c>
      <c r="Q273" s="651"/>
      <c r="R273" s="652"/>
    </row>
    <row r="274" spans="1:18" s="12" customFormat="1" ht="20.25" hidden="1" customHeight="1">
      <c r="A274" s="653"/>
      <c r="B274" s="656" t="s">
        <v>80</v>
      </c>
      <c r="C274" s="657" t="s">
        <v>72</v>
      </c>
      <c r="D274" s="658"/>
      <c r="E274" s="659">
        <v>461.82</v>
      </c>
      <c r="F274" s="644" t="s">
        <v>106</v>
      </c>
      <c r="G274" s="15"/>
      <c r="H274" s="15"/>
      <c r="I274" s="648">
        <v>269.58999999999997</v>
      </c>
      <c r="J274" s="644"/>
      <c r="K274" s="643">
        <v>269.58999999999997</v>
      </c>
      <c r="L274" s="643">
        <v>265.58999999999997</v>
      </c>
      <c r="M274" s="644">
        <v>46.18</v>
      </c>
      <c r="N274" s="13"/>
      <c r="O274" s="644">
        <v>32.42</v>
      </c>
      <c r="P274" s="29">
        <f t="shared" si="27"/>
        <v>-265.58999999999997</v>
      </c>
      <c r="Q274" s="651">
        <v>1</v>
      </c>
      <c r="R274" s="652" t="s">
        <v>254</v>
      </c>
    </row>
    <row r="275" spans="1:18" s="12" customFormat="1" ht="20.25" hidden="1" customHeight="1">
      <c r="A275" s="654"/>
      <c r="B275" s="656"/>
      <c r="C275" s="657"/>
      <c r="D275" s="658"/>
      <c r="E275" s="659"/>
      <c r="F275" s="644"/>
      <c r="G275" s="41">
        <v>40977</v>
      </c>
      <c r="H275" s="20">
        <v>130</v>
      </c>
      <c r="I275" s="649"/>
      <c r="J275" s="644"/>
      <c r="K275" s="643"/>
      <c r="L275" s="643"/>
      <c r="M275" s="644"/>
      <c r="N275" s="13"/>
      <c r="O275" s="644"/>
      <c r="P275" s="29">
        <f t="shared" si="27"/>
        <v>130</v>
      </c>
      <c r="Q275" s="651"/>
      <c r="R275" s="652"/>
    </row>
    <row r="276" spans="1:18" s="12" customFormat="1" ht="40.5" hidden="1" customHeight="1">
      <c r="A276" s="654"/>
      <c r="B276" s="656"/>
      <c r="C276" s="657"/>
      <c r="D276" s="658"/>
      <c r="E276" s="659"/>
      <c r="F276" s="644"/>
      <c r="G276" s="41" t="s">
        <v>240</v>
      </c>
      <c r="H276" s="13">
        <v>161.82</v>
      </c>
      <c r="I276" s="649"/>
      <c r="J276" s="644"/>
      <c r="K276" s="643"/>
      <c r="L276" s="643"/>
      <c r="M276" s="644"/>
      <c r="N276" s="13"/>
      <c r="O276" s="644"/>
      <c r="P276" s="29">
        <f t="shared" si="27"/>
        <v>161.82</v>
      </c>
      <c r="Q276" s="651"/>
      <c r="R276" s="652"/>
    </row>
    <row r="277" spans="1:18" s="12" customFormat="1" ht="20.25" hidden="1" customHeight="1">
      <c r="A277" s="655"/>
      <c r="B277" s="656"/>
      <c r="C277" s="657"/>
      <c r="D277" s="658"/>
      <c r="E277" s="659"/>
      <c r="F277" s="644"/>
      <c r="G277" s="41" t="s">
        <v>148</v>
      </c>
      <c r="H277" s="20">
        <f>SUM(H275:H276)</f>
        <v>291.82</v>
      </c>
      <c r="I277" s="650"/>
      <c r="J277" s="644"/>
      <c r="K277" s="643"/>
      <c r="L277" s="643"/>
      <c r="M277" s="644"/>
      <c r="N277" s="13"/>
      <c r="O277" s="644"/>
      <c r="P277" s="29">
        <f t="shared" si="27"/>
        <v>291.82</v>
      </c>
      <c r="Q277" s="651"/>
      <c r="R277" s="652"/>
    </row>
    <row r="278" spans="1:18" s="12" customFormat="1" ht="101.25" hidden="1" customHeight="1">
      <c r="A278" s="25"/>
      <c r="B278" s="31" t="s">
        <v>81</v>
      </c>
      <c r="C278" s="40" t="s">
        <v>72</v>
      </c>
      <c r="D278" s="25"/>
      <c r="E278" s="29">
        <v>1493.77</v>
      </c>
      <c r="F278" s="14" t="s">
        <v>106</v>
      </c>
      <c r="G278" s="28" t="s">
        <v>82</v>
      </c>
      <c r="H278" s="20">
        <v>400</v>
      </c>
      <c r="I278" s="20">
        <v>278.16000000000003</v>
      </c>
      <c r="J278" s="20"/>
      <c r="K278" s="20">
        <v>278.16000000000003</v>
      </c>
      <c r="L278" s="20">
        <v>0</v>
      </c>
      <c r="M278" s="20">
        <v>149.38</v>
      </c>
      <c r="N278" s="20"/>
      <c r="O278" s="13"/>
      <c r="P278" s="29">
        <f t="shared" si="27"/>
        <v>400</v>
      </c>
      <c r="Q278" s="21">
        <v>0.3</v>
      </c>
      <c r="R278" s="48" t="s">
        <v>141</v>
      </c>
    </row>
    <row r="279" spans="1:18" s="12" customFormat="1" ht="32.25" customHeight="1">
      <c r="A279" s="25">
        <v>22</v>
      </c>
      <c r="B279" s="31" t="s">
        <v>181</v>
      </c>
      <c r="C279" s="40" t="s">
        <v>328</v>
      </c>
      <c r="D279" s="25">
        <v>12</v>
      </c>
      <c r="E279" s="29">
        <f>SUM(E191,E201,E206,E212,E216,E224,E230,E238,E243,E250,E255,E260,E264,E265,E269,E274,E278)</f>
        <v>9270.48</v>
      </c>
      <c r="F279" s="14"/>
      <c r="G279" s="28"/>
      <c r="H279" s="20">
        <f>SUM(H200,H205,H211,H215,H223,H229,H237,H242,H249,H253,H259,H263,H264,H268,H273,H277,H278)</f>
        <v>5950.0599999999995</v>
      </c>
      <c r="I279" s="20">
        <v>5661.15</v>
      </c>
      <c r="J279" s="20"/>
      <c r="K279" s="20">
        <f>SUM(K192:K278)</f>
        <v>5661.15</v>
      </c>
      <c r="L279" s="20">
        <f t="shared" ref="L279:O279" si="28">SUM(L192:L278)</f>
        <v>4963.37</v>
      </c>
      <c r="M279" s="20">
        <f t="shared" si="28"/>
        <v>927.05</v>
      </c>
      <c r="N279" s="20"/>
      <c r="O279" s="20">
        <f t="shared" si="28"/>
        <v>265.71000000000004</v>
      </c>
      <c r="P279" s="29">
        <f t="shared" si="27"/>
        <v>986.6899999999996</v>
      </c>
      <c r="Q279" s="21"/>
      <c r="R279" s="48"/>
    </row>
    <row r="280" spans="1:18" s="12" customFormat="1" ht="37.5" customHeight="1">
      <c r="A280" s="645" t="s">
        <v>357</v>
      </c>
      <c r="B280" s="646"/>
      <c r="C280" s="647"/>
      <c r="D280" s="25">
        <f>SUM(D37:D279)</f>
        <v>71</v>
      </c>
      <c r="E280" s="29">
        <f>SUM(E37,E47,E51,E53,E68,E76,E81,E84,E91,E99,E115,E140,E148,E151,E157,E163,E166,E170,E174,E176,E188,E279)</f>
        <v>70064.319999999992</v>
      </c>
      <c r="F280" s="14"/>
      <c r="G280" s="28"/>
      <c r="H280" s="29">
        <f>SUM(H37,H47,H51,H53,H68,H76,H81,H84,H91,H99,H115,H140,H148,H151,H157,H163,H166,H170,H174,H176,H188,H279)</f>
        <v>44312.858</v>
      </c>
      <c r="I280" s="29">
        <f>SUM(I37,I47,I51,I53,I68,I76,I81,I84,I91,I99,I115,I140,I148,I151,I157,I163,I166,I170,I174,I176,I188,I279)</f>
        <v>39666.359880000004</v>
      </c>
      <c r="J280" s="20"/>
      <c r="K280" s="29">
        <f t="shared" ref="K280:O280" si="29">SUM(K37,K47,K51,K53,K68,K76,K81,K84,K91,K99,K115,K140,K148,K151,K157,K163,K166,K170,K174,K176,K188,K279)</f>
        <v>38290.569369999997</v>
      </c>
      <c r="L280" s="29">
        <f t="shared" si="29"/>
        <v>34625.519999999997</v>
      </c>
      <c r="M280" s="29">
        <f t="shared" si="29"/>
        <v>6835.7900000000009</v>
      </c>
      <c r="N280" s="29">
        <f t="shared" si="29"/>
        <v>140.73000000000002</v>
      </c>
      <c r="O280" s="29">
        <f t="shared" si="29"/>
        <v>3151.39</v>
      </c>
      <c r="P280" s="29">
        <f t="shared" si="27"/>
        <v>9687.3380000000034</v>
      </c>
      <c r="Q280" s="21"/>
      <c r="R280" s="48"/>
    </row>
    <row r="281" spans="1:18">
      <c r="R281" s="8"/>
    </row>
    <row r="282" spans="1:18">
      <c r="E282" s="9"/>
      <c r="G282" s="5"/>
      <c r="H282" s="5"/>
      <c r="I282" s="5"/>
      <c r="J282" s="5"/>
      <c r="K282" s="5"/>
      <c r="L282" s="5"/>
      <c r="M282" s="5"/>
      <c r="N282" s="5"/>
      <c r="O282" s="5"/>
      <c r="P282" s="5"/>
      <c r="R282" s="10"/>
    </row>
    <row r="283" spans="1:18">
      <c r="R283" s="10"/>
    </row>
    <row r="284" spans="1:18">
      <c r="R284" s="10"/>
    </row>
    <row r="285" spans="1:18">
      <c r="R285" s="10"/>
    </row>
    <row r="286" spans="1:18">
      <c r="R286" s="10"/>
    </row>
    <row r="287" spans="1:18">
      <c r="R287" s="10"/>
    </row>
  </sheetData>
  <mergeCells count="535">
    <mergeCell ref="A1:R1"/>
    <mergeCell ref="A2:R2"/>
    <mergeCell ref="A3:A4"/>
    <mergeCell ref="B3:B4"/>
    <mergeCell ref="C3:C4"/>
    <mergeCell ref="D3:D4"/>
    <mergeCell ref="E3:E4"/>
    <mergeCell ref="F3:F4"/>
    <mergeCell ref="I3:I4"/>
    <mergeCell ref="G3:H4"/>
    <mergeCell ref="J3:K4"/>
    <mergeCell ref="M3:P4"/>
    <mergeCell ref="L3:L4"/>
    <mergeCell ref="Q3:Q4"/>
    <mergeCell ref="R3:R4"/>
    <mergeCell ref="A9:A15"/>
    <mergeCell ref="B9:B15"/>
    <mergeCell ref="C9:C15"/>
    <mergeCell ref="D9:D15"/>
    <mergeCell ref="E9:E15"/>
    <mergeCell ref="R9:R15"/>
    <mergeCell ref="A19:A23"/>
    <mergeCell ref="B19:B23"/>
    <mergeCell ref="C19:C23"/>
    <mergeCell ref="D19:D23"/>
    <mergeCell ref="E19:E23"/>
    <mergeCell ref="F19:F23"/>
    <mergeCell ref="I19:I23"/>
    <mergeCell ref="J19:J23"/>
    <mergeCell ref="K19:K23"/>
    <mergeCell ref="L9:L15"/>
    <mergeCell ref="M9:M15"/>
    <mergeCell ref="N9:N15"/>
    <mergeCell ref="O9:O15"/>
    <mergeCell ref="P9:P15"/>
    <mergeCell ref="Q9:Q15"/>
    <mergeCell ref="F9:F15"/>
    <mergeCell ref="G9:G10"/>
    <mergeCell ref="H9:H10"/>
    <mergeCell ref="I9:I15"/>
    <mergeCell ref="J9:J15"/>
    <mergeCell ref="K9:K15"/>
    <mergeCell ref="R19:R23"/>
    <mergeCell ref="A24:A29"/>
    <mergeCell ref="B24:B29"/>
    <mergeCell ref="C24:C29"/>
    <mergeCell ref="D24:D29"/>
    <mergeCell ref="E24:E29"/>
    <mergeCell ref="F24:F29"/>
    <mergeCell ref="G24:G25"/>
    <mergeCell ref="H24:H25"/>
    <mergeCell ref="I24:I29"/>
    <mergeCell ref="L19:L23"/>
    <mergeCell ref="M19:M23"/>
    <mergeCell ref="N19:N23"/>
    <mergeCell ref="O19:O23"/>
    <mergeCell ref="P19:P23"/>
    <mergeCell ref="Q19:Q23"/>
    <mergeCell ref="P24:P29"/>
    <mergeCell ref="Q24:Q29"/>
    <mergeCell ref="R24:R29"/>
    <mergeCell ref="L24:L29"/>
    <mergeCell ref="M24:M29"/>
    <mergeCell ref="O24:O29"/>
    <mergeCell ref="N30:N34"/>
    <mergeCell ref="O30:O34"/>
    <mergeCell ref="P30:P34"/>
    <mergeCell ref="Q30:Q34"/>
    <mergeCell ref="R30:R34"/>
    <mergeCell ref="A55:A58"/>
    <mergeCell ref="B55:B58"/>
    <mergeCell ref="C55:C58"/>
    <mergeCell ref="D55:D58"/>
    <mergeCell ref="E55:E58"/>
    <mergeCell ref="H30:H31"/>
    <mergeCell ref="I30:I34"/>
    <mergeCell ref="J30:J34"/>
    <mergeCell ref="K30:K34"/>
    <mergeCell ref="L30:L34"/>
    <mergeCell ref="M30:M34"/>
    <mergeCell ref="N55:N58"/>
    <mergeCell ref="O55:O58"/>
    <mergeCell ref="Q55:Q58"/>
    <mergeCell ref="R55:R58"/>
    <mergeCell ref="L55:L58"/>
    <mergeCell ref="M55:M58"/>
    <mergeCell ref="A30:A34"/>
    <mergeCell ref="D60:D63"/>
    <mergeCell ref="E60:E63"/>
    <mergeCell ref="F55:F58"/>
    <mergeCell ref="I55:I58"/>
    <mergeCell ref="J55:J58"/>
    <mergeCell ref="K55:K58"/>
    <mergeCell ref="N24:N29"/>
    <mergeCell ref="B30:B34"/>
    <mergeCell ref="C30:C34"/>
    <mergeCell ref="D30:D34"/>
    <mergeCell ref="E30:E34"/>
    <mergeCell ref="F30:F34"/>
    <mergeCell ref="G30:G31"/>
    <mergeCell ref="J24:J29"/>
    <mergeCell ref="K24:K29"/>
    <mergeCell ref="M60:M63"/>
    <mergeCell ref="N60:N63"/>
    <mergeCell ref="O60:O63"/>
    <mergeCell ref="R60:R63"/>
    <mergeCell ref="A77:A80"/>
    <mergeCell ref="B77:B80"/>
    <mergeCell ref="C77:C80"/>
    <mergeCell ref="D77:D80"/>
    <mergeCell ref="E77:E80"/>
    <mergeCell ref="F60:F63"/>
    <mergeCell ref="G60:G61"/>
    <mergeCell ref="H60:H61"/>
    <mergeCell ref="I60:I63"/>
    <mergeCell ref="J60:J63"/>
    <mergeCell ref="L60:L63"/>
    <mergeCell ref="Q77:Q80"/>
    <mergeCell ref="R77:R80"/>
    <mergeCell ref="F77:F80"/>
    <mergeCell ref="G77:G78"/>
    <mergeCell ref="H77:H78"/>
    <mergeCell ref="I77:I80"/>
    <mergeCell ref="J77:J80"/>
    <mergeCell ref="K77:K80"/>
    <mergeCell ref="A60:A63"/>
    <mergeCell ref="B60:B63"/>
    <mergeCell ref="C60:C63"/>
    <mergeCell ref="A86:A90"/>
    <mergeCell ref="B86:B90"/>
    <mergeCell ref="C86:C90"/>
    <mergeCell ref="D86:D90"/>
    <mergeCell ref="E86:E90"/>
    <mergeCell ref="F86:F90"/>
    <mergeCell ref="L77:L80"/>
    <mergeCell ref="M77:M80"/>
    <mergeCell ref="O77:O80"/>
    <mergeCell ref="M86:M90"/>
    <mergeCell ref="N86:N90"/>
    <mergeCell ref="O86:O90"/>
    <mergeCell ref="Q86:Q90"/>
    <mergeCell ref="R86:R90"/>
    <mergeCell ref="G86:G87"/>
    <mergeCell ref="H86:H87"/>
    <mergeCell ref="I86:I90"/>
    <mergeCell ref="J86:J90"/>
    <mergeCell ref="K86:K90"/>
    <mergeCell ref="L86:L90"/>
    <mergeCell ref="N93:N98"/>
    <mergeCell ref="O93:O98"/>
    <mergeCell ref="Q93:Q98"/>
    <mergeCell ref="R93:R98"/>
    <mergeCell ref="L93:L98"/>
    <mergeCell ref="M93:M98"/>
    <mergeCell ref="A101:A104"/>
    <mergeCell ref="B101:B104"/>
    <mergeCell ref="C101:C104"/>
    <mergeCell ref="D101:D104"/>
    <mergeCell ref="E101:E104"/>
    <mergeCell ref="H93:H94"/>
    <mergeCell ref="I93:I98"/>
    <mergeCell ref="J93:J98"/>
    <mergeCell ref="K93:K98"/>
    <mergeCell ref="A93:A98"/>
    <mergeCell ref="B93:B98"/>
    <mergeCell ref="C93:C98"/>
    <mergeCell ref="E93:E98"/>
    <mergeCell ref="F93:F98"/>
    <mergeCell ref="G93:G94"/>
    <mergeCell ref="D93:D98"/>
    <mergeCell ref="N101:N104"/>
    <mergeCell ref="O101:O104"/>
    <mergeCell ref="Q101:Q104"/>
    <mergeCell ref="R101:R104"/>
    <mergeCell ref="A106:A109"/>
    <mergeCell ref="B106:B109"/>
    <mergeCell ref="C106:C109"/>
    <mergeCell ref="E106:E109"/>
    <mergeCell ref="F106:F109"/>
    <mergeCell ref="F101:F104"/>
    <mergeCell ref="I101:I104"/>
    <mergeCell ref="J101:J104"/>
    <mergeCell ref="K101:K104"/>
    <mergeCell ref="L101:L104"/>
    <mergeCell ref="M101:M104"/>
    <mergeCell ref="D106:D109"/>
    <mergeCell ref="M106:M109"/>
    <mergeCell ref="N106:N109"/>
    <mergeCell ref="O106:O109"/>
    <mergeCell ref="Q106:Q109"/>
    <mergeCell ref="R106:R109"/>
    <mergeCell ref="G106:G107"/>
    <mergeCell ref="H106:H107"/>
    <mergeCell ref="I106:I109"/>
    <mergeCell ref="J106:J109"/>
    <mergeCell ref="K106:K109"/>
    <mergeCell ref="L106:L109"/>
    <mergeCell ref="Q110:Q113"/>
    <mergeCell ref="R110:R113"/>
    <mergeCell ref="G110:G111"/>
    <mergeCell ref="H110:H111"/>
    <mergeCell ref="I110:I113"/>
    <mergeCell ref="J110:J113"/>
    <mergeCell ref="K110:K113"/>
    <mergeCell ref="L110:L113"/>
    <mergeCell ref="A117:A122"/>
    <mergeCell ref="B117:B122"/>
    <mergeCell ref="C117:C122"/>
    <mergeCell ref="D117:D122"/>
    <mergeCell ref="E117:E122"/>
    <mergeCell ref="F117:F122"/>
    <mergeCell ref="M110:M113"/>
    <mergeCell ref="N110:N113"/>
    <mergeCell ref="O110:O113"/>
    <mergeCell ref="A110:A113"/>
    <mergeCell ref="B110:B113"/>
    <mergeCell ref="C110:C113"/>
    <mergeCell ref="D110:D113"/>
    <mergeCell ref="E110:E113"/>
    <mergeCell ref="F110:F113"/>
    <mergeCell ref="M117:M122"/>
    <mergeCell ref="N117:N122"/>
    <mergeCell ref="O117:O122"/>
    <mergeCell ref="Q117:Q122"/>
    <mergeCell ref="R117:R122"/>
    <mergeCell ref="G117:G118"/>
    <mergeCell ref="H117:H118"/>
    <mergeCell ref="I117:I122"/>
    <mergeCell ref="J117:J122"/>
    <mergeCell ref="K117:K122"/>
    <mergeCell ref="L117:L122"/>
    <mergeCell ref="O123:O128"/>
    <mergeCell ref="Q123:Q128"/>
    <mergeCell ref="R123:R128"/>
    <mergeCell ref="L123:L128"/>
    <mergeCell ref="M123:M128"/>
    <mergeCell ref="N123:N128"/>
    <mergeCell ref="A129:A134"/>
    <mergeCell ref="B129:B134"/>
    <mergeCell ref="C129:C134"/>
    <mergeCell ref="D129:D134"/>
    <mergeCell ref="E129:E134"/>
    <mergeCell ref="F129:F134"/>
    <mergeCell ref="I123:I128"/>
    <mergeCell ref="J123:J128"/>
    <mergeCell ref="K123:K128"/>
    <mergeCell ref="A123:A128"/>
    <mergeCell ref="B123:B128"/>
    <mergeCell ref="C123:C128"/>
    <mergeCell ref="D123:D128"/>
    <mergeCell ref="E123:E128"/>
    <mergeCell ref="F123:F128"/>
    <mergeCell ref="Q129:Q134"/>
    <mergeCell ref="R129:R134"/>
    <mergeCell ref="G129:G130"/>
    <mergeCell ref="H129:H130"/>
    <mergeCell ref="I129:I134"/>
    <mergeCell ref="J129:J134"/>
    <mergeCell ref="K129:K134"/>
    <mergeCell ref="L129:L134"/>
    <mergeCell ref="A136:A139"/>
    <mergeCell ref="B136:B139"/>
    <mergeCell ref="C136:C139"/>
    <mergeCell ref="D136:D139"/>
    <mergeCell ref="E136:E139"/>
    <mergeCell ref="F136:F139"/>
    <mergeCell ref="M129:M134"/>
    <mergeCell ref="N129:N134"/>
    <mergeCell ref="O129:O134"/>
    <mergeCell ref="M136:M139"/>
    <mergeCell ref="N136:N139"/>
    <mergeCell ref="O136:O139"/>
    <mergeCell ref="Q136:Q139"/>
    <mergeCell ref="R136:R139"/>
    <mergeCell ref="G136:G137"/>
    <mergeCell ref="H136:H137"/>
    <mergeCell ref="I136:I139"/>
    <mergeCell ref="J136:J139"/>
    <mergeCell ref="K136:K139"/>
    <mergeCell ref="L136:L139"/>
    <mergeCell ref="Q142:Q145"/>
    <mergeCell ref="R142:R145"/>
    <mergeCell ref="G142:G143"/>
    <mergeCell ref="H142:H143"/>
    <mergeCell ref="I142:I145"/>
    <mergeCell ref="J142:J145"/>
    <mergeCell ref="K142:K145"/>
    <mergeCell ref="L142:L145"/>
    <mergeCell ref="A153:A156"/>
    <mergeCell ref="B153:B156"/>
    <mergeCell ref="C153:C156"/>
    <mergeCell ref="D153:D156"/>
    <mergeCell ref="E153:E156"/>
    <mergeCell ref="F153:F156"/>
    <mergeCell ref="M142:M145"/>
    <mergeCell ref="N142:N145"/>
    <mergeCell ref="O142:O145"/>
    <mergeCell ref="A142:A145"/>
    <mergeCell ref="B142:B145"/>
    <mergeCell ref="C142:C145"/>
    <mergeCell ref="D142:D145"/>
    <mergeCell ref="E142:E145"/>
    <mergeCell ref="F142:F145"/>
    <mergeCell ref="M153:M156"/>
    <mergeCell ref="N153:N156"/>
    <mergeCell ref="O153:O156"/>
    <mergeCell ref="Q153:Q156"/>
    <mergeCell ref="R153:R156"/>
    <mergeCell ref="G153:G154"/>
    <mergeCell ref="H153:H154"/>
    <mergeCell ref="I153:I156"/>
    <mergeCell ref="J153:J156"/>
    <mergeCell ref="K153:K156"/>
    <mergeCell ref="L153:L156"/>
    <mergeCell ref="M178:M183"/>
    <mergeCell ref="O178:O183"/>
    <mergeCell ref="Q178:Q183"/>
    <mergeCell ref="R178:R183"/>
    <mergeCell ref="K178:K183"/>
    <mergeCell ref="L178:L183"/>
    <mergeCell ref="A191:A205"/>
    <mergeCell ref="C191:C205"/>
    <mergeCell ref="D191:D205"/>
    <mergeCell ref="E191:E200"/>
    <mergeCell ref="F191:F205"/>
    <mergeCell ref="G178:G179"/>
    <mergeCell ref="H178:H179"/>
    <mergeCell ref="I178:I183"/>
    <mergeCell ref="J178:J183"/>
    <mergeCell ref="A178:A183"/>
    <mergeCell ref="B178:B183"/>
    <mergeCell ref="C178:C183"/>
    <mergeCell ref="D178:D183"/>
    <mergeCell ref="E178:E183"/>
    <mergeCell ref="F178:F183"/>
    <mergeCell ref="R192:R205"/>
    <mergeCell ref="B201:B205"/>
    <mergeCell ref="E201:E205"/>
    <mergeCell ref="I201:I205"/>
    <mergeCell ref="J201:J205"/>
    <mergeCell ref="K201:K205"/>
    <mergeCell ref="I191:I200"/>
    <mergeCell ref="B192:B200"/>
    <mergeCell ref="J192:J200"/>
    <mergeCell ref="K192:K200"/>
    <mergeCell ref="L192:L200"/>
    <mergeCell ref="M192:M200"/>
    <mergeCell ref="L201:L205"/>
    <mergeCell ref="M201:M205"/>
    <mergeCell ref="N201:N205"/>
    <mergeCell ref="O201:O205"/>
    <mergeCell ref="Q201:Q205"/>
    <mergeCell ref="N192:N200"/>
    <mergeCell ref="O192:O200"/>
    <mergeCell ref="Q192:Q200"/>
    <mergeCell ref="N212:N215"/>
    <mergeCell ref="O212:O215"/>
    <mergeCell ref="N206:N211"/>
    <mergeCell ref="O206:O211"/>
    <mergeCell ref="Q206:Q215"/>
    <mergeCell ref="R206:R215"/>
    <mergeCell ref="B207:B211"/>
    <mergeCell ref="B212:B215"/>
    <mergeCell ref="E212:E215"/>
    <mergeCell ref="I212:I215"/>
    <mergeCell ref="J212:J215"/>
    <mergeCell ref="H206:H208"/>
    <mergeCell ref="I206:I211"/>
    <mergeCell ref="J206:J211"/>
    <mergeCell ref="K206:K211"/>
    <mergeCell ref="L206:L211"/>
    <mergeCell ref="M206:M211"/>
    <mergeCell ref="C206:C215"/>
    <mergeCell ref="D206:D215"/>
    <mergeCell ref="E206:E211"/>
    <mergeCell ref="F206:F215"/>
    <mergeCell ref="G206:G208"/>
    <mergeCell ref="K212:K215"/>
    <mergeCell ref="L212:L215"/>
    <mergeCell ref="M212:M215"/>
    <mergeCell ref="A206:A215"/>
    <mergeCell ref="B217:B223"/>
    <mergeCell ref="B224:B229"/>
    <mergeCell ref="E224:E229"/>
    <mergeCell ref="F224:F229"/>
    <mergeCell ref="I224:I229"/>
    <mergeCell ref="J224:J229"/>
    <mergeCell ref="K224:K229"/>
    <mergeCell ref="J216:J223"/>
    <mergeCell ref="K216:K223"/>
    <mergeCell ref="L224:L229"/>
    <mergeCell ref="M224:M229"/>
    <mergeCell ref="R216:R229"/>
    <mergeCell ref="L216:L223"/>
    <mergeCell ref="M216:M223"/>
    <mergeCell ref="N216:N223"/>
    <mergeCell ref="O216:O223"/>
    <mergeCell ref="A216:A229"/>
    <mergeCell ref="C216:C229"/>
    <mergeCell ref="D216:D229"/>
    <mergeCell ref="E216:E223"/>
    <mergeCell ref="F216:F223"/>
    <mergeCell ref="I216:I223"/>
    <mergeCell ref="I230:I237"/>
    <mergeCell ref="M238:M242"/>
    <mergeCell ref="N238:N242"/>
    <mergeCell ref="O238:O242"/>
    <mergeCell ref="Q238:Q242"/>
    <mergeCell ref="N224:N229"/>
    <mergeCell ref="O224:O229"/>
    <mergeCell ref="Q224:Q229"/>
    <mergeCell ref="Q216:Q223"/>
    <mergeCell ref="A230:A242"/>
    <mergeCell ref="O250:O253"/>
    <mergeCell ref="Q250:Q253"/>
    <mergeCell ref="O243:O249"/>
    <mergeCell ref="Q243:Q249"/>
    <mergeCell ref="Q230:Q237"/>
    <mergeCell ref="R230:R242"/>
    <mergeCell ref="B231:B237"/>
    <mergeCell ref="B238:B242"/>
    <mergeCell ref="E238:E242"/>
    <mergeCell ref="I238:I242"/>
    <mergeCell ref="J238:J242"/>
    <mergeCell ref="K238:K242"/>
    <mergeCell ref="L238:L242"/>
    <mergeCell ref="J230:J237"/>
    <mergeCell ref="K230:K237"/>
    <mergeCell ref="L230:L237"/>
    <mergeCell ref="M230:M237"/>
    <mergeCell ref="N230:N237"/>
    <mergeCell ref="O230:O237"/>
    <mergeCell ref="C230:C242"/>
    <mergeCell ref="D230:D242"/>
    <mergeCell ref="E230:E237"/>
    <mergeCell ref="F230:F242"/>
    <mergeCell ref="R243:R253"/>
    <mergeCell ref="B244:B249"/>
    <mergeCell ref="B250:B253"/>
    <mergeCell ref="E250:E253"/>
    <mergeCell ref="I250:I253"/>
    <mergeCell ref="J250:J253"/>
    <mergeCell ref="K250:K253"/>
    <mergeCell ref="I243:I249"/>
    <mergeCell ref="J243:J249"/>
    <mergeCell ref="K243:K249"/>
    <mergeCell ref="L243:L249"/>
    <mergeCell ref="M243:M249"/>
    <mergeCell ref="N243:N249"/>
    <mergeCell ref="C243:C253"/>
    <mergeCell ref="D243:D253"/>
    <mergeCell ref="E243:E249"/>
    <mergeCell ref="F243:F253"/>
    <mergeCell ref="A255:A259"/>
    <mergeCell ref="B255:B259"/>
    <mergeCell ref="C255:C259"/>
    <mergeCell ref="D255:D259"/>
    <mergeCell ref="E255:E259"/>
    <mergeCell ref="F255:F259"/>
    <mergeCell ref="L250:L253"/>
    <mergeCell ref="M250:M253"/>
    <mergeCell ref="N250:N253"/>
    <mergeCell ref="M255:M259"/>
    <mergeCell ref="N255:N259"/>
    <mergeCell ref="A243:A253"/>
    <mergeCell ref="O255:O259"/>
    <mergeCell ref="Q255:Q259"/>
    <mergeCell ref="R255:R259"/>
    <mergeCell ref="G255:G256"/>
    <mergeCell ref="H255:H256"/>
    <mergeCell ref="I255:I259"/>
    <mergeCell ref="J255:J259"/>
    <mergeCell ref="K255:K259"/>
    <mergeCell ref="L255:L259"/>
    <mergeCell ref="Q260:Q263"/>
    <mergeCell ref="R260:R263"/>
    <mergeCell ref="A265:A268"/>
    <mergeCell ref="B265:B268"/>
    <mergeCell ref="C265:C268"/>
    <mergeCell ref="D265:D268"/>
    <mergeCell ref="E265:E268"/>
    <mergeCell ref="F265:F268"/>
    <mergeCell ref="G265:G266"/>
    <mergeCell ref="I260:I263"/>
    <mergeCell ref="J260:J263"/>
    <mergeCell ref="K260:K263"/>
    <mergeCell ref="L260:L263"/>
    <mergeCell ref="M260:M263"/>
    <mergeCell ref="O260:O263"/>
    <mergeCell ref="A260:A263"/>
    <mergeCell ref="B260:B263"/>
    <mergeCell ref="C260:C263"/>
    <mergeCell ref="D260:D263"/>
    <mergeCell ref="E260:E263"/>
    <mergeCell ref="F260:F263"/>
    <mergeCell ref="O265:O268"/>
    <mergeCell ref="Q265:Q268"/>
    <mergeCell ref="R265:R268"/>
    <mergeCell ref="Q269:Q273"/>
    <mergeCell ref="R269:R273"/>
    <mergeCell ref="A274:A277"/>
    <mergeCell ref="B274:B277"/>
    <mergeCell ref="C274:C277"/>
    <mergeCell ref="D274:D277"/>
    <mergeCell ref="E274:E277"/>
    <mergeCell ref="G269:G270"/>
    <mergeCell ref="H269:H270"/>
    <mergeCell ref="I269:I273"/>
    <mergeCell ref="J269:J273"/>
    <mergeCell ref="K269:K273"/>
    <mergeCell ref="L269:L273"/>
    <mergeCell ref="O274:O277"/>
    <mergeCell ref="Q274:Q277"/>
    <mergeCell ref="R274:R277"/>
    <mergeCell ref="F274:F277"/>
    <mergeCell ref="I274:I277"/>
    <mergeCell ref="J274:J277"/>
    <mergeCell ref="A269:A273"/>
    <mergeCell ref="B269:B272"/>
    <mergeCell ref="C269:C272"/>
    <mergeCell ref="D269:D272"/>
    <mergeCell ref="E269:E272"/>
    <mergeCell ref="K274:K277"/>
    <mergeCell ref="L274:L277"/>
    <mergeCell ref="M274:M277"/>
    <mergeCell ref="A280:C280"/>
    <mergeCell ref="K265:K268"/>
    <mergeCell ref="L265:L268"/>
    <mergeCell ref="M265:M268"/>
    <mergeCell ref="M269:M273"/>
    <mergeCell ref="O269:O273"/>
    <mergeCell ref="F269:F272"/>
    <mergeCell ref="H265:H266"/>
    <mergeCell ref="I265:I268"/>
    <mergeCell ref="J265:J268"/>
  </mergeCells>
  <pageMargins left="0.7" right="0.7" top="0.75" bottom="0.75" header="0.3" footer="0.3"/>
  <pageSetup paperSize="9" scale="67" orientation="landscape"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Sheet1</vt:lpstr>
      <vt:lpstr>Sheet2</vt:lpstr>
      <vt:lpstr>Sheet1!Print_Area</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2017-09-14T06:30:05Z</dcterms:modified>
</cp:coreProperties>
</file>